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Z:\GV 2021-2025\23. sjednica prosinac 2024\Odluke i Zaključci 23. sjednica Gradskog vijeća\"/>
    </mc:Choice>
  </mc:AlternateContent>
  <xr:revisionPtr revIDLastSave="0" documentId="13_ncr:1_{AA299E77-4D9C-4303-8A79-E6D3944FC8E9}" xr6:coauthVersionLast="47" xr6:coauthVersionMax="47" xr10:uidLastSave="{00000000-0000-0000-0000-000000000000}"/>
  <bookViews>
    <workbookView xWindow="-120" yWindow="-120" windowWidth="29040" windowHeight="15720" xr2:uid="{00000000-000D-0000-FFFF-FFFF00000000}"/>
  </bookViews>
  <sheets>
    <sheet name="plan 25" sheetId="5"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88" i="5" l="1"/>
  <c r="G493" i="5"/>
  <c r="G492" i="5"/>
  <c r="G540" i="5"/>
  <c r="G539" i="5"/>
  <c r="G538" i="5"/>
  <c r="G537" i="5"/>
  <c r="F581" i="5"/>
  <c r="F599" i="5"/>
  <c r="G541" i="5"/>
  <c r="D31" i="5"/>
  <c r="D39" i="5" s="1"/>
  <c r="D30" i="5"/>
  <c r="D29" i="5"/>
  <c r="F425" i="5"/>
  <c r="F426" i="5" s="1"/>
  <c r="F634" i="5" l="1"/>
  <c r="F635" i="5" l="1"/>
  <c r="F643" i="5" s="1"/>
  <c r="B642" i="5"/>
  <c r="B641" i="5"/>
  <c r="B640" i="5"/>
  <c r="B639" i="5"/>
  <c r="F630" i="5"/>
  <c r="F629" i="5"/>
  <c r="F628" i="5"/>
  <c r="F627" i="5"/>
  <c r="F623" i="5"/>
  <c r="F622" i="5"/>
  <c r="F621" i="5"/>
  <c r="F620" i="5"/>
  <c r="F619" i="5"/>
  <c r="F618" i="5"/>
  <c r="F617" i="5"/>
  <c r="F615" i="5"/>
  <c r="F614" i="5"/>
  <c r="F613" i="5"/>
  <c r="F612" i="5"/>
  <c r="F609" i="5"/>
  <c r="F608" i="5"/>
  <c r="F607" i="5"/>
  <c r="F606" i="5"/>
  <c r="F605" i="5"/>
  <c r="F604" i="5"/>
  <c r="F603" i="5"/>
  <c r="F598" i="5"/>
  <c r="F597" i="5"/>
  <c r="F596" i="5"/>
  <c r="F595" i="5"/>
  <c r="F593" i="5"/>
  <c r="F590" i="5"/>
  <c r="F589" i="5"/>
  <c r="F586" i="5"/>
  <c r="F585" i="5"/>
  <c r="F580" i="5"/>
  <c r="F579" i="5"/>
  <c r="F578" i="5"/>
  <c r="F577" i="5"/>
  <c r="F576" i="5"/>
  <c r="F575" i="5"/>
  <c r="F574" i="5"/>
  <c r="F573" i="5"/>
  <c r="F572" i="5"/>
  <c r="F571" i="5"/>
  <c r="F570" i="5"/>
  <c r="F569" i="5"/>
  <c r="F568" i="5"/>
  <c r="F567" i="5"/>
  <c r="F566" i="5"/>
  <c r="F565" i="5"/>
  <c r="F564" i="5"/>
  <c r="F562" i="5"/>
  <c r="F561" i="5"/>
  <c r="F560" i="5"/>
  <c r="F559" i="5"/>
  <c r="F558" i="5"/>
  <c r="F556" i="5"/>
  <c r="F555" i="5"/>
  <c r="F554" i="5"/>
  <c r="F553" i="5"/>
  <c r="F552" i="5"/>
  <c r="F551" i="5"/>
  <c r="F550" i="5"/>
  <c r="F549" i="5"/>
  <c r="F219" i="5"/>
  <c r="F631" i="5" l="1"/>
  <c r="F642" i="5" s="1"/>
  <c r="F640" i="5"/>
  <c r="F624" i="5"/>
  <c r="F641" i="5" s="1"/>
  <c r="F639" i="5"/>
  <c r="F644" i="5" l="1"/>
  <c r="F645" i="5"/>
  <c r="F653" i="5" l="1"/>
  <c r="F654" i="5"/>
  <c r="F652" i="5"/>
  <c r="D53" i="5" l="1"/>
  <c r="B538" i="5"/>
  <c r="B537" i="5"/>
  <c r="G530" i="5"/>
  <c r="G529" i="5"/>
  <c r="G528" i="5"/>
  <c r="G527" i="5"/>
  <c r="G526" i="5"/>
  <c r="G519" i="5"/>
  <c r="G516" i="5"/>
  <c r="G515" i="5"/>
  <c r="G514" i="5"/>
  <c r="G504" i="5"/>
  <c r="G503" i="5"/>
  <c r="B491" i="5"/>
  <c r="B490" i="5"/>
  <c r="B489" i="5"/>
  <c r="B488" i="5"/>
  <c r="G482" i="5"/>
  <c r="G481" i="5"/>
  <c r="G475" i="5"/>
  <c r="G474" i="5"/>
  <c r="G465" i="5"/>
  <c r="G464" i="5"/>
  <c r="G461" i="5"/>
  <c r="G460" i="5"/>
  <c r="G454" i="5"/>
  <c r="G453" i="5"/>
  <c r="G452" i="5"/>
  <c r="G449" i="5"/>
  <c r="G448" i="5"/>
  <c r="G445" i="5"/>
  <c r="G444" i="5"/>
  <c r="G443" i="5"/>
  <c r="G442" i="5"/>
  <c r="G439" i="5"/>
  <c r="G438" i="5"/>
  <c r="F343" i="5"/>
  <c r="F342" i="5"/>
  <c r="F334" i="5"/>
  <c r="F332" i="5"/>
  <c r="G301" i="5"/>
  <c r="G298" i="5"/>
  <c r="G295" i="5"/>
  <c r="G292" i="5"/>
  <c r="G289" i="5"/>
  <c r="G286" i="5"/>
  <c r="G283" i="5"/>
  <c r="G280" i="5"/>
  <c r="G277" i="5"/>
  <c r="G274" i="5"/>
  <c r="G271" i="5"/>
  <c r="G268" i="5"/>
  <c r="G259" i="5"/>
  <c r="G256" i="5"/>
  <c r="G253" i="5"/>
  <c r="G244" i="5"/>
  <c r="G241" i="5"/>
  <c r="G238" i="5"/>
  <c r="G235" i="5"/>
  <c r="G232" i="5"/>
  <c r="G229" i="5"/>
  <c r="G217" i="5"/>
  <c r="G216" i="5"/>
  <c r="G210" i="5"/>
  <c r="G209" i="5"/>
  <c r="G199" i="5"/>
  <c r="G200" i="5" s="1"/>
  <c r="G192" i="5"/>
  <c r="G191" i="5"/>
  <c r="G190" i="5"/>
  <c r="G189" i="5"/>
  <c r="G188" i="5"/>
  <c r="G187" i="5"/>
  <c r="G186" i="5"/>
  <c r="G185" i="5"/>
  <c r="G184" i="5"/>
  <c r="G183" i="5"/>
  <c r="G182" i="5"/>
  <c r="G181" i="5"/>
  <c r="G180" i="5"/>
  <c r="G179" i="5"/>
  <c r="G178" i="5"/>
  <c r="G177" i="5"/>
  <c r="G176" i="5"/>
  <c r="G172" i="5"/>
  <c r="G171" i="5"/>
  <c r="G170" i="5"/>
  <c r="G169" i="5"/>
  <c r="G168" i="5"/>
  <c r="G167" i="5"/>
  <c r="G166" i="5"/>
  <c r="G165" i="5"/>
  <c r="G164" i="5"/>
  <c r="G163" i="5"/>
  <c r="G162" i="5"/>
  <c r="G158" i="5"/>
  <c r="G157" i="5"/>
  <c r="G156" i="5"/>
  <c r="G155" i="5"/>
  <c r="G154" i="5"/>
  <c r="G153" i="5"/>
  <c r="G152" i="5"/>
  <c r="G151" i="5"/>
  <c r="G150" i="5"/>
  <c r="G149" i="5"/>
  <c r="G148" i="5"/>
  <c r="G147" i="5"/>
  <c r="G146" i="5"/>
  <c r="G139" i="5"/>
  <c r="G138" i="5"/>
  <c r="G137" i="5"/>
  <c r="G136" i="5"/>
  <c r="G135" i="5"/>
  <c r="G134" i="5"/>
  <c r="G133" i="5"/>
  <c r="G132" i="5"/>
  <c r="G131" i="5"/>
  <c r="G130" i="5"/>
  <c r="G129" i="5"/>
  <c r="G128" i="5"/>
  <c r="G127" i="5"/>
  <c r="G126" i="5"/>
  <c r="G125" i="5"/>
  <c r="G124" i="5"/>
  <c r="G123" i="5"/>
  <c r="G119" i="5"/>
  <c r="G118" i="5"/>
  <c r="G117" i="5"/>
  <c r="G116" i="5"/>
  <c r="G115" i="5"/>
  <c r="G114" i="5"/>
  <c r="G113" i="5"/>
  <c r="G112" i="5"/>
  <c r="G111" i="5"/>
  <c r="G110" i="5"/>
  <c r="G109" i="5"/>
  <c r="G106" i="5"/>
  <c r="G105" i="5"/>
  <c r="G104" i="5"/>
  <c r="G103" i="5"/>
  <c r="G102" i="5"/>
  <c r="G101" i="5"/>
  <c r="G100" i="5"/>
  <c r="G99" i="5"/>
  <c r="G98" i="5"/>
  <c r="G97" i="5"/>
  <c r="G96" i="5"/>
  <c r="G95" i="5"/>
  <c r="G94" i="5"/>
  <c r="G85" i="5"/>
  <c r="G84" i="5"/>
  <c r="G83" i="5"/>
  <c r="G77" i="5"/>
  <c r="G78" i="5" s="1"/>
  <c r="G71" i="5"/>
  <c r="G72" i="5" s="1"/>
  <c r="G65" i="5"/>
  <c r="G66" i="5" s="1"/>
  <c r="G508" i="5" l="1"/>
  <c r="G483" i="5"/>
  <c r="G491" i="5" s="1"/>
  <c r="G520" i="5"/>
  <c r="G532" i="5"/>
  <c r="G455" i="5"/>
  <c r="G476" i="5"/>
  <c r="G490" i="5" s="1"/>
  <c r="F336" i="5"/>
  <c r="F350" i="5" s="1"/>
  <c r="G469" i="5"/>
  <c r="G489" i="5" s="1"/>
  <c r="F345" i="5"/>
  <c r="F351" i="5" s="1"/>
  <c r="G87" i="5"/>
  <c r="G89" i="5" s="1"/>
  <c r="G316" i="5" s="1"/>
  <c r="G220" i="5"/>
  <c r="G320" i="5" s="1"/>
  <c r="G261" i="5"/>
  <c r="G262" i="5" s="1"/>
  <c r="G263" i="5" s="1"/>
  <c r="G310" i="5" s="1"/>
  <c r="G246" i="5"/>
  <c r="G247" i="5" s="1"/>
  <c r="G120" i="5"/>
  <c r="G303" i="5"/>
  <c r="G304" i="5" s="1"/>
  <c r="G305" i="5" s="1"/>
  <c r="G311" i="5" s="1"/>
  <c r="G159" i="5"/>
  <c r="G173" i="5"/>
  <c r="G107" i="5"/>
  <c r="G193" i="5"/>
  <c r="G140" i="5"/>
  <c r="G211" i="5"/>
  <c r="G319" i="5" s="1"/>
  <c r="D51" i="5" l="1"/>
  <c r="F352" i="5"/>
  <c r="F353" i="5" s="1"/>
  <c r="D47" i="5" s="1"/>
  <c r="D52" i="5"/>
  <c r="G202" i="5"/>
  <c r="G318" i="5" s="1"/>
  <c r="G141" i="5"/>
  <c r="G317" i="5" s="1"/>
  <c r="G248" i="5"/>
  <c r="G309" i="5" l="1"/>
  <c r="G312" i="5" s="1"/>
  <c r="G321" i="5" s="1"/>
  <c r="G322" i="5" s="1"/>
  <c r="G323" i="5" s="1"/>
  <c r="D46" i="5" s="1"/>
  <c r="F661" i="5" l="1"/>
  <c r="F662" i="5" s="1"/>
  <c r="F663" i="5" s="1"/>
  <c r="D55" i="5" s="1"/>
  <c r="F655" i="5" l="1"/>
  <c r="F656" i="5" s="1"/>
  <c r="D54" i="5" s="1"/>
  <c r="D56" i="5" s="1"/>
</calcChain>
</file>

<file path=xl/sharedStrings.xml><?xml version="1.0" encoding="utf-8"?>
<sst xmlns="http://schemas.openxmlformats.org/spreadsheetml/2006/main" count="1102" uniqueCount="523">
  <si>
    <t>Redni</t>
  </si>
  <si>
    <t>OPIS  STAVKE</t>
  </si>
  <si>
    <t>Jedinica</t>
  </si>
  <si>
    <t>Količina</t>
  </si>
  <si>
    <t>Cijena</t>
  </si>
  <si>
    <t>broj</t>
  </si>
  <si>
    <t>mjere</t>
  </si>
  <si>
    <t>jedinična</t>
  </si>
  <si>
    <t xml:space="preserve">Ukupno </t>
  </si>
  <si>
    <t>I.</t>
  </si>
  <si>
    <t>REDOVNO ODRŽAVANJE MAKADAMSKIH CESTA</t>
  </si>
  <si>
    <t>1.</t>
  </si>
  <si>
    <t>Otklanjanje posljedica izvanrednih događaja - čišćenje cesta od kamenja, blata poravnanje makadamskih kolnika (bez dovoza kamenog materijala), čišćenje odvodnih jaraka (bez odvoza materijala) i sl. Obračun po satu rada stroja.</t>
  </si>
  <si>
    <t>sati</t>
  </si>
  <si>
    <t>radovi na dovozu kam.materijala ili odvozu otpadnog materijala (obračun po satu rada traktora)</t>
  </si>
  <si>
    <t>2.</t>
  </si>
  <si>
    <t>Radovi strojem koji nisu definirani opisanim stavkama - obračun prema satu rada</t>
  </si>
  <si>
    <t>3.</t>
  </si>
  <si>
    <t>Radovi traktora s prikolicom  koji nisu definirani opisanim stavkama - obračun prema satu rada</t>
  </si>
  <si>
    <t>4.</t>
  </si>
  <si>
    <t>Strojno porezivanje ceste, poravanje prije ugradnje kamenog materijala - jedan prolaz strojem</t>
  </si>
  <si>
    <t>5.</t>
  </si>
  <si>
    <t>Strojno porezivanje ceste, poravanje prije ugradnje kamenog materijala - više prolaza strojem</t>
  </si>
  <si>
    <t>6.</t>
  </si>
  <si>
    <t>Strojno proširenje cesta sa iskopom zemlje i odvozom iskopanog materijala.</t>
  </si>
  <si>
    <t>iskop rova (kofera) sa odbacivanjem sa strane</t>
  </si>
  <si>
    <t>iskop rova (kofera) sa odvozom na deponiju</t>
  </si>
  <si>
    <t xml:space="preserve">široki iskop sa odbacivanjem sa strane </t>
  </si>
  <si>
    <t>7.</t>
  </si>
  <si>
    <t>Dobava, doprema i ugradnja kam materijala</t>
  </si>
  <si>
    <t>kameni materijal 0-31,5</t>
  </si>
  <si>
    <t>t</t>
  </si>
  <si>
    <t>kameni materijal 0-63</t>
  </si>
  <si>
    <t xml:space="preserve">kameni materijal - nasipni </t>
  </si>
  <si>
    <t>kameni materijal 0-4</t>
  </si>
  <si>
    <t>kameni materijal 0-16</t>
  </si>
  <si>
    <t>kameni materijal 16-31,5</t>
  </si>
  <si>
    <t>kameni materijal 4-8</t>
  </si>
  <si>
    <t>Lomljeni kamen</t>
  </si>
  <si>
    <t>doprema - dovoz traktor do 5 km</t>
  </si>
  <si>
    <t xml:space="preserve">t </t>
  </si>
  <si>
    <t>doprema - dovoz traktor do 10 km</t>
  </si>
  <si>
    <t>doprema - dovoz - manje količine (IVECO)</t>
  </si>
  <si>
    <t xml:space="preserve">UKUPNO I. </t>
  </si>
  <si>
    <t>II.</t>
  </si>
  <si>
    <t>REDOVNO ODRŽAVANJE ASFALTIRANIH CESTA</t>
  </si>
  <si>
    <t xml:space="preserve">Detaljna sanacija udarnih rupa </t>
  </si>
  <si>
    <t>Sanacija oštećena na asfaltnom kolniku (mrežaste pukotine, uleknuća i slično) - samo ugradnja - presvlačenje asfaltom</t>
  </si>
  <si>
    <t>Sanacija velikih oštećenja kolnika (nosivog sloja)</t>
  </si>
  <si>
    <t xml:space="preserve">Sanacija udarnih rupa i prekopa na asfaltnom kolniku. Sanacija obuhvaća rezanje postojećeg asfalta, utovar i odvoz iskopanog asfalta, potreban iskop podloge, nasipavanje i sabijanje podloge, premazivanje spoja emulzijom i ugradnju asfallta. </t>
  </si>
  <si>
    <t>Ručna ugradnja asfalta</t>
  </si>
  <si>
    <t>Strojna ugradnja asfalta</t>
  </si>
  <si>
    <t>Popravci oštećenih bankina</t>
  </si>
  <si>
    <t xml:space="preserve">Popravci oštećenih bankina - bez dopreme materijala </t>
  </si>
  <si>
    <t xml:space="preserve">Popravci oštećenih bankina - sa dopremom materijala </t>
  </si>
  <si>
    <t>Izrada novih bankina nakon asfaltiranja ili sl.</t>
  </si>
  <si>
    <t xml:space="preserve">UKUPNO II. </t>
  </si>
  <si>
    <t>III.</t>
  </si>
  <si>
    <t>ODRŽAVANJE OBJEKATA ZA CESTOVNU ODVODNJU</t>
  </si>
  <si>
    <t>Čišćenje postojećih jaraka sa odvozom iskopanog materijala na deponij do 5 km</t>
  </si>
  <si>
    <t>Čišćenje postojećih jaraka bez odvoza iskopanog materijala na deponij</t>
  </si>
  <si>
    <t>Čišćenje postojećih jaraka sa odvozom iskopanog materijala na deponij</t>
  </si>
  <si>
    <t>Čišćenje uličnih slivnika</t>
  </si>
  <si>
    <t>kom</t>
  </si>
  <si>
    <t>Čišćenje cestovnih propusta i taložnika</t>
  </si>
  <si>
    <t>Izrada novih propusta - zamjena neadekvatnih</t>
  </si>
  <si>
    <t xml:space="preserve">Korugirana cijev + kameni materijal </t>
  </si>
  <si>
    <t>ID 400</t>
  </si>
  <si>
    <t>ID 500</t>
  </si>
  <si>
    <t>Korugirana cijev + betonska obloga</t>
  </si>
  <si>
    <t>UKUPNO III.</t>
  </si>
  <si>
    <t>IV</t>
  </si>
  <si>
    <t>KOŠNJA TRAVE I SIJEČA RASLINJA UZ PROMETNICE</t>
  </si>
  <si>
    <t>Ručna košnja trave i raslinja</t>
  </si>
  <si>
    <t>Strojna košnja trave uz prometnice - malčiranje (jedan prijelaz - bankina bez obzira na visinu trave)</t>
  </si>
  <si>
    <t>Strojna košnja trave uz prometnice - malčiranje proširenja na pokosima van koridora prometnice</t>
  </si>
  <si>
    <t>Čišćenje pojasa uz cestu</t>
  </si>
  <si>
    <t>UKUPNO IV.</t>
  </si>
  <si>
    <t>SVEUKUPNO ODRŽAVANJE NERAZVRSTANIH CESTA</t>
  </si>
  <si>
    <t>8.</t>
  </si>
  <si>
    <t xml:space="preserve">Dobava i postava rubnjaka 18/24 </t>
  </si>
  <si>
    <t>Izrada novih slivnika (vodolovnih grla)</t>
  </si>
  <si>
    <t>Dobava i montaža kanala za linijsku odvodnju V 200 (za teški promet)</t>
  </si>
  <si>
    <t>Oblaganje korita i stranica odvodnih jaraka lomljenim kamenom</t>
  </si>
  <si>
    <t>9.</t>
  </si>
  <si>
    <t>Oblaganje korita i stranica vodotoka uz propuste lomljenim kamenom</t>
  </si>
  <si>
    <t>REKAPITULACIJA</t>
  </si>
  <si>
    <t>I</t>
  </si>
  <si>
    <t>II</t>
  </si>
  <si>
    <t>III</t>
  </si>
  <si>
    <t>radovi na dovozu kam.materijala ili odvozu otpadnog materijala (obračun po satu rada kamiona)</t>
  </si>
  <si>
    <t>Radovi kamiona  koji nisu definirani opisanim stavkama - obračun prema satu rada</t>
  </si>
  <si>
    <t>3a.</t>
  </si>
  <si>
    <t>SVEUKUPNO ODRŽAVANJE NERAZVRSTANIH CESTA S PDV-om</t>
  </si>
  <si>
    <t>PREDMET ČIŠĆENJA</t>
  </si>
  <si>
    <t xml:space="preserve">Količina </t>
  </si>
  <si>
    <t xml:space="preserve">Broj </t>
  </si>
  <si>
    <t>prostora</t>
  </si>
  <si>
    <t>čišćenja</t>
  </si>
  <si>
    <t>Jedinična</t>
  </si>
  <si>
    <t>Ukupna</t>
  </si>
  <si>
    <t>A)</t>
  </si>
  <si>
    <t>PROLJETNO ČIŠĆENJE</t>
  </si>
  <si>
    <t>Svi pločnici i asfaltirani kolnici svih cesta uz izgrađene pločnike. Radi se o prvom proljetnom čišćenju šljunka kojim su posipane ulice, blata, raznih otpadaka i sl. Sve to s utovarom i odvozom otpada. Obračun po m očišćenog pločnika.</t>
  </si>
  <si>
    <t>Kostelgradska ulica do br. 9 i 20, Ulica Stjepana Radića, Ulica Josipa Karla Tuškana, Obrtnička ulica, Ulica Josipa Kolara, Ulica Ljudevita Gaja, Prolaz Matice Hrvatske, Ulica Stjepana Škeblina, Ulica Grofova Keglevića, Ulica Dragutina Kunovića, Ulica Augusta Cesarca</t>
  </si>
  <si>
    <t>Broj čišćenja 1x godišnje</t>
  </si>
  <si>
    <r>
      <t>m</t>
    </r>
    <r>
      <rPr>
        <vertAlign val="superscript"/>
        <sz val="10"/>
        <color rgb="FF000000"/>
        <rFont val="Arial"/>
        <family val="2"/>
        <charset val="238"/>
      </rPr>
      <t>1</t>
    </r>
  </si>
  <si>
    <t>UKUPNO ULICE U PRVOJ ZONI ČIŠĆENJA</t>
  </si>
  <si>
    <t>ULICE U DRUGOJ ZONI ČIŠĆENJA</t>
  </si>
  <si>
    <t>Pod Lenartom, Ulica Antuna Mihanovića, Ulica Matije Gupca, Zagrebačka ulica, Gorička ulica (do Ul. M. Gupca), Ulica Janka Leskovara (do Ulice I. Vukine), Ulica Rikarda Jorgovanića, Ulica Grofova Ratkaj, Ulica Adolfa Thierrya, Ulica Josipa Štruka, Ulica Ivana Vukine (do Ul.J.Štruka).</t>
  </si>
  <si>
    <t>UKUPNO ULICE U DRUGOJ ZONI ČIŠĆENJA</t>
  </si>
  <si>
    <t>ULICE U TREĆOJ ZONI ČIŠĆENJA</t>
  </si>
  <si>
    <t>UKUPNO ULICE U TREĆOJ ZONI ČIŠĆENJA</t>
  </si>
  <si>
    <t>ULICE U ČETVRTOJ ZONI ČIŠĆENJA</t>
  </si>
  <si>
    <t xml:space="preserve">Ulica Janka Leskovara od I.Vukine do Bežanca, D 206 (Valentinovo), D 206 (Kostel), Ž 2151 (Sopot),  Ž 2117 (Stipernica) </t>
  </si>
  <si>
    <t>UKUPNO ULICE U ČETVRTOJ ZONI ČIŠĆENJA</t>
  </si>
  <si>
    <t>UKUPNO A)</t>
  </si>
  <si>
    <t>B)</t>
  </si>
  <si>
    <t>ČIŠĆENJE ULICA - STROJNO</t>
  </si>
  <si>
    <t>ULICE U PRVOJ ZONI ČIŠĆENJA</t>
  </si>
  <si>
    <t>Ulica Josipa Karla Tuškana</t>
  </si>
  <si>
    <r>
      <t>m</t>
    </r>
    <r>
      <rPr>
        <vertAlign val="superscript"/>
        <sz val="10"/>
        <rFont val="Arial"/>
        <family val="2"/>
        <charset val="238"/>
      </rPr>
      <t>1</t>
    </r>
  </si>
  <si>
    <t>Prilaz Mate Majera</t>
  </si>
  <si>
    <t>Obrtnička ulica</t>
  </si>
  <si>
    <t>Ulica Josipa Kolara</t>
  </si>
  <si>
    <t>Ulica Ljudevita Gaja</t>
  </si>
  <si>
    <t>Prolaz Matice Hrvatske</t>
  </si>
  <si>
    <t>Ulica Stjepana Radića</t>
  </si>
  <si>
    <t>Ulica Stjepana Škeblina</t>
  </si>
  <si>
    <t>Ulica Dragutina Kunovića</t>
  </si>
  <si>
    <t>10.</t>
  </si>
  <si>
    <t>Ulica Augusta Cesarca + odvojak DZ</t>
  </si>
  <si>
    <t>11.</t>
  </si>
  <si>
    <t>Ulica Grofova Keglevića</t>
  </si>
  <si>
    <t>12.</t>
  </si>
  <si>
    <t xml:space="preserve">Kostelgradska ulica do br. 9 i 20 </t>
  </si>
  <si>
    <t>13.</t>
  </si>
  <si>
    <t>Trg Gospe Kunagorske + Keglevićeva - farof</t>
  </si>
  <si>
    <t>UKUPNO PRVA ZONA</t>
  </si>
  <si>
    <t>14.</t>
  </si>
  <si>
    <t>Pod Lenartom</t>
  </si>
  <si>
    <t>15.</t>
  </si>
  <si>
    <t>Ulica Antuna Mihanovića</t>
  </si>
  <si>
    <t>16.</t>
  </si>
  <si>
    <t>Ulica Matije Gupca</t>
  </si>
  <si>
    <t>17.</t>
  </si>
  <si>
    <t>Zagrebačka ulica + odvojak (Štruk)</t>
  </si>
  <si>
    <t>18.</t>
  </si>
  <si>
    <t>Gorička ulica (do ribnjaka)</t>
  </si>
  <si>
    <t>19.</t>
  </si>
  <si>
    <t>Ulica Janka Leskovara (do Ul. M. Gupca)</t>
  </si>
  <si>
    <t>22.</t>
  </si>
  <si>
    <t>Ulica Rikarda Jorgovanića</t>
  </si>
  <si>
    <t>20.</t>
  </si>
  <si>
    <t>Ulica Grofova Ratkaj</t>
  </si>
  <si>
    <t>21.</t>
  </si>
  <si>
    <t>Ulica Adolfa Thierrya</t>
  </si>
  <si>
    <t>Ulica Josipa Štruka + odvojak Kostelpromet</t>
  </si>
  <si>
    <t>23.</t>
  </si>
  <si>
    <t>Ulica Ivana Vukine (do Ul.J.Štruka)</t>
  </si>
  <si>
    <t>UKUPNO DRUGA ZONA</t>
  </si>
  <si>
    <t>24.</t>
  </si>
  <si>
    <t>Ulica Marka Tepeša</t>
  </si>
  <si>
    <t>25.</t>
  </si>
  <si>
    <t>Gorička ulica (od ribnjaka do križa)</t>
  </si>
  <si>
    <t>26.</t>
  </si>
  <si>
    <t>Ulica Dragutina Domjanića</t>
  </si>
  <si>
    <t>27.</t>
  </si>
  <si>
    <t>Vinagorska ulica</t>
  </si>
  <si>
    <t>28.</t>
  </si>
  <si>
    <t>Ulica Ante Kovačića</t>
  </si>
  <si>
    <t>29.</t>
  </si>
  <si>
    <t>Kolarija</t>
  </si>
  <si>
    <t>30.</t>
  </si>
  <si>
    <t>Ulica Franje Cvetka</t>
  </si>
  <si>
    <t>31.</t>
  </si>
  <si>
    <t>Ulica Ksavera Šandora Đalskog</t>
  </si>
  <si>
    <t>32.</t>
  </si>
  <si>
    <t>Ulica Augusta Šenoe</t>
  </si>
  <si>
    <t>33.</t>
  </si>
  <si>
    <t>Ulica Baruna Ottenfelsa</t>
  </si>
  <si>
    <t>34.</t>
  </si>
  <si>
    <t>Ulica Marije Roth Hrestak</t>
  </si>
  <si>
    <t>35.</t>
  </si>
  <si>
    <t>Ulica Janka Leskovara (nastavak)</t>
  </si>
  <si>
    <t>36.</t>
  </si>
  <si>
    <t>Ulica Jurice Prejca</t>
  </si>
  <si>
    <t>37.</t>
  </si>
  <si>
    <t>Rudarska ulica</t>
  </si>
  <si>
    <t>38.</t>
  </si>
  <si>
    <t>Ulica Slavoljuba Kantocija</t>
  </si>
  <si>
    <t>39.</t>
  </si>
  <si>
    <t>Ulica Gustava Krkleca</t>
  </si>
  <si>
    <t>40.</t>
  </si>
  <si>
    <t>Ulica Miroslava Krleže</t>
  </si>
  <si>
    <t>UKUPNO TREĆA ZONA</t>
  </si>
  <si>
    <t>UKUPNO STROJNO ČIŠĆENJE ULICA</t>
  </si>
  <si>
    <t>C)</t>
  </si>
  <si>
    <t>ČIŠĆENJE ULICA - RUČNO</t>
  </si>
  <si>
    <t xml:space="preserve">posebna </t>
  </si>
  <si>
    <t>Vinagora, ispred škole, od samostana do kuće S.Žnidarec</t>
  </si>
  <si>
    <t>narudžba</t>
  </si>
  <si>
    <t>UKUPNO RUČNO ČIŠĆENJE</t>
  </si>
  <si>
    <t>D)</t>
  </si>
  <si>
    <t>RUČNO I STROJNO ČIŠĆENJE I PRANJE OD OTPADA</t>
  </si>
  <si>
    <t>TRG I PARK U PRVOJ ZONI ČIŠĆENJA</t>
  </si>
  <si>
    <t>Trg Gospe Kunagorske</t>
  </si>
  <si>
    <r>
      <t>m</t>
    </r>
    <r>
      <rPr>
        <vertAlign val="superscript"/>
        <sz val="10"/>
        <color rgb="FF000000"/>
        <rFont val="Arial"/>
        <family val="2"/>
        <charset val="238"/>
      </rPr>
      <t>2</t>
    </r>
  </si>
  <si>
    <t xml:space="preserve">Kunapark </t>
  </si>
  <si>
    <t xml:space="preserve">UKUPNO  </t>
  </si>
  <si>
    <t>E)</t>
  </si>
  <si>
    <t>UKLANJANJE OTPADA SA ZELENIH OTOKA</t>
  </si>
  <si>
    <t>Uklanjanje otpada sa zelenih otoka i otpada odloženog (odbačenog) na površinama u vlasnišvu Grada. Stavka uključuje sakupljenje, utovar, odvoz i zbrinjavanje otpada sa zelenih otoka (razbacanog van posuda za otpad). Otpad se privremeno skladišti na deponiju (pres kontejneru) i predaje sakupljaču otpada.</t>
  </si>
  <si>
    <t>rada radnika</t>
  </si>
  <si>
    <t>sat</t>
  </si>
  <si>
    <t>prijevoz - IVECO</t>
  </si>
  <si>
    <t>troškovi zbrinjavanje - neopasni otpad</t>
  </si>
  <si>
    <t>UKUPNO UKLANJANJE OTPADA SA ZELENIH OTOKA</t>
  </si>
  <si>
    <t>F)</t>
  </si>
  <si>
    <t>SKUPINA (A)</t>
  </si>
  <si>
    <t>Raličenje i posipavanje soli i agregata s traktorom  snage više od 100 PS s ralicom minimalne širine 2,50 m, a maksimalne širine 2,80 m, te posipačem soli i kamenog agregata minimalne zapremnine 1 m³</t>
  </si>
  <si>
    <t>Posipavanje soli i agregata s multifunkcionalnim vozilom tipa UNIMOG.</t>
  </si>
  <si>
    <t>Raličenje  s traktorom snage više od 100 PS s ralicom minimalne širine 2,50 m, a maksimalne širine 2,80 m</t>
  </si>
  <si>
    <t>Posipavanje soli i kamenog agregata s traktorom snage više od 100 PS, te posipačem soli i kamenog agregata minimalne zapremnine 1 m³</t>
  </si>
  <si>
    <t>UKUPNO USLUGA ČIŠĆENJA</t>
  </si>
  <si>
    <t>UKUPNO SKUPINA (A):</t>
  </si>
  <si>
    <t>SKUPINA (B)</t>
  </si>
  <si>
    <t>SKUPINA (C)</t>
  </si>
  <si>
    <t>UKUPNO SKUPINA (C):</t>
  </si>
  <si>
    <t>Istovremeno raličenje i posipavanje soli i agregata s multifunkcionalnim vozilom tipa UNIMOG.</t>
  </si>
  <si>
    <t>Raličenje s vozilom tipa utovarne kombinirke minimalne snage 70 kW, s dvo stranom ralicom.</t>
  </si>
  <si>
    <t>Ručno čišćenje snijega uz pomoć ručnog alata</t>
  </si>
  <si>
    <t xml:space="preserve">Čišćenje frezom za čišćenje snijega </t>
  </si>
  <si>
    <t>Rad stojem utovar mateijala na deponiji</t>
  </si>
  <si>
    <t>Koordinacija zimske službe - organizacija i vođenje evidencije rada vozila i strojeva</t>
  </si>
  <si>
    <t>Koordinacija zimske službe - obilazak i praćenje situacije na terenu</t>
  </si>
  <si>
    <t>REKAPITULACIJA:</t>
  </si>
  <si>
    <t>SVEUKUPNO:</t>
  </si>
  <si>
    <t xml:space="preserve">PROLJETNO ČIŠĆENJE </t>
  </si>
  <si>
    <t>ZIMSKA SLUŽBA</t>
  </si>
  <si>
    <t>UKUPNO</t>
  </si>
  <si>
    <t>UKUPNO S PDV-om</t>
  </si>
  <si>
    <t>OPIS RADA</t>
  </si>
  <si>
    <t>količina</t>
  </si>
  <si>
    <t>I)</t>
  </si>
  <si>
    <t>POPRAVCI REDOVNOG ODRŽAVANJA NA TRGU GOSPE KUNAGORSKE</t>
  </si>
  <si>
    <t xml:space="preserve">Razni radovi na popravcima na Trgu Gospe Kunagorske. Obračun po stvarno utošenom vremenu. </t>
  </si>
  <si>
    <t>Troškovi prijevoza opreme i sl. - IVECO</t>
  </si>
  <si>
    <t>Troškovi prijevoza opreme i sl. -  traktor</t>
  </si>
  <si>
    <t>Troškovi rada  -  radnici</t>
  </si>
  <si>
    <t>UKUPNO POPRAVCI TRG GOSPE KUNAGORSKE</t>
  </si>
  <si>
    <t>II)</t>
  </si>
  <si>
    <t>POPRAVCI REDOVNOG ODRŽAVANJA LEONARDOVE STUBE I PJEŠAČKI MOSTOVI</t>
  </si>
  <si>
    <t>Dobava potrebnog materijala za razne sitne popravke. Obračun prema stvarnim troškovima.</t>
  </si>
  <si>
    <t>Materijal (prema računu)</t>
  </si>
  <si>
    <t xml:space="preserve">Troškovi rada  -  radnici </t>
  </si>
  <si>
    <t>UKUPNO POPRAVCI LEONARDOVE STUBE</t>
  </si>
  <si>
    <t>TRG GOSPE KUNAGORSKE</t>
  </si>
  <si>
    <t>LEONARDOVE STUBE I MOSTOVI</t>
  </si>
  <si>
    <t>REPUBLIKA HRVATSKA</t>
  </si>
  <si>
    <t>KRAPINSKO-ZAGORSKA ŽUPANIJA</t>
  </si>
  <si>
    <t xml:space="preserve">  GRAD PREGRADA</t>
  </si>
  <si>
    <t xml:space="preserve">  GRADSKO VIJEĆE</t>
  </si>
  <si>
    <t>1. UVODNE ODREDBE</t>
  </si>
  <si>
    <t>2. SREDSTVA ZA OSTVARENJE PROGRAMA</t>
  </si>
  <si>
    <t>R.br.</t>
  </si>
  <si>
    <t>Opis</t>
  </si>
  <si>
    <t>Opći prihodi i primici proračuna</t>
  </si>
  <si>
    <t>Pomoći</t>
  </si>
  <si>
    <t>Prihodi za posebne namjene</t>
  </si>
  <si>
    <t>3.1.</t>
  </si>
  <si>
    <t>Šumski doprinos</t>
  </si>
  <si>
    <t>3.2.</t>
  </si>
  <si>
    <t>Komunalna naknada</t>
  </si>
  <si>
    <t>3.3.</t>
  </si>
  <si>
    <t>Komunalni doprinos</t>
  </si>
  <si>
    <t>3.4.</t>
  </si>
  <si>
    <t>Naknada za koncesije</t>
  </si>
  <si>
    <t>3.5.</t>
  </si>
  <si>
    <t>Ostali prihodi za posebne namjene</t>
  </si>
  <si>
    <t>3. ODRŽAVANJE KOMUNALNE INFRASTRUKTURE</t>
  </si>
  <si>
    <t>Održavanje čistoće na asfaltnim cestama i pločnicima</t>
  </si>
  <si>
    <t>Održavanje javnih površina na kojima nije dopušten promet motornim vozilima</t>
  </si>
  <si>
    <t>Javna rasvjeta</t>
  </si>
  <si>
    <t>Održavanje javne rasvjete</t>
  </si>
  <si>
    <t>Električna energija za javnu rasvjetu</t>
  </si>
  <si>
    <t>Održavanje javnih zelenih površina</t>
  </si>
  <si>
    <t>Održavanje građevina i uređaja javne namjene</t>
  </si>
  <si>
    <t>Održavanje nerazvrstanih cesta</t>
  </si>
  <si>
    <t>Sanacija šteta od elementarnih nepogoda</t>
  </si>
  <si>
    <t>Održavanje građevina javne odvodnje oborinskih voda</t>
  </si>
  <si>
    <t>1 . ODRŽAVANJE ČISTOĆE NA ASFALTIRANIM CESTAMA I PLOČNICIMA</t>
  </si>
  <si>
    <t>2. ODRŽAVANJE JAVNIH POVRŠINA NA KOJIMA NIJE DOPUŠTEN PROMET</t>
  </si>
  <si>
    <t>JM</t>
  </si>
  <si>
    <t>1.1.</t>
  </si>
  <si>
    <t>1.2.</t>
  </si>
  <si>
    <t>1.3.</t>
  </si>
  <si>
    <t>1.4.</t>
  </si>
  <si>
    <t>1.5.</t>
  </si>
  <si>
    <t>1.6.</t>
  </si>
  <si>
    <t>1.7.</t>
  </si>
  <si>
    <t>1.8.</t>
  </si>
  <si>
    <t>1.9.</t>
  </si>
  <si>
    <t>1.10.</t>
  </si>
  <si>
    <t>1.11.</t>
  </si>
  <si>
    <t>1.12.</t>
  </si>
  <si>
    <t>1.13.</t>
  </si>
  <si>
    <t>1.14.</t>
  </si>
  <si>
    <t>1.15.</t>
  </si>
  <si>
    <t>1.16.</t>
  </si>
  <si>
    <t>1.17.</t>
  </si>
  <si>
    <t>1.18.</t>
  </si>
  <si>
    <t>1.19.</t>
  </si>
  <si>
    <t>1.20.</t>
  </si>
  <si>
    <t>1.21.</t>
  </si>
  <si>
    <t>m</t>
  </si>
  <si>
    <t>1.22.</t>
  </si>
  <si>
    <t>1.23.</t>
  </si>
  <si>
    <t>1.24.</t>
  </si>
  <si>
    <t>1.25.</t>
  </si>
  <si>
    <t>1.26.</t>
  </si>
  <si>
    <t>1.27.</t>
  </si>
  <si>
    <t>1.28.</t>
  </si>
  <si>
    <t>1.29.</t>
  </si>
  <si>
    <t>* rastavljač NV.00/63A</t>
  </si>
  <si>
    <t>* osigurač D02/16A</t>
  </si>
  <si>
    <t>* osigurač 6A</t>
  </si>
  <si>
    <t>* sklopnik 4kW/230V/4P</t>
  </si>
  <si>
    <t>* luksomat 230V/16A/1+0 sa vanjskim senzorom</t>
  </si>
  <si>
    <t>* uklopni sat 230V/16A, digitalni, 42 memorijska mjesta</t>
  </si>
  <si>
    <t>* greb.sklopka 1-0-2/1P/16A, mont.na DIN-nosač</t>
  </si>
  <si>
    <t>* sitni mont.i spojni materijal i pribor</t>
  </si>
  <si>
    <t>pauš</t>
  </si>
  <si>
    <t>Ormar sadrži materijal potreban za montažu na "rešetkastu" TS; kompletno ožičen, označen, ispitan, sa ispitnim listom i izjavom o sukladnosti, te priloženom jednopolnom shemom</t>
  </si>
  <si>
    <t>Radovi na izvršenju sanacije neispravne javne rasvjete; efektivni utrošak vremena na zamjeni sa svim pripadajućim radovima, ispitivanjem i otklanjanjem kvarova sa svim sitnim i spojnim potrošnim materijalom za potrebe ožičenja armatura klasičnih svjetiljki, zamjenom pregorjelih žarulja, grla, prigušnica, propaljivača, na rasvjetnom stupu (betonski ili drveni), na prosječnoj visini 6 m</t>
  </si>
  <si>
    <t>2.1.</t>
  </si>
  <si>
    <t>2.2.</t>
  </si>
  <si>
    <t>2.3.</t>
  </si>
  <si>
    <t>2.4.</t>
  </si>
  <si>
    <t>2.5.</t>
  </si>
  <si>
    <t>Elektromontažni radovi na sanaciji i rekonstrukciji javne rasvjete, a koji nisu obuhvačeni u st.2</t>
  </si>
  <si>
    <t>h</t>
  </si>
  <si>
    <t>4.1.</t>
  </si>
  <si>
    <t>Montaža "božične rasvjete" na stupove JR (postojeći rasvjetna dekoracija, postojeći priključci za dekoraciju); Dekoracija se preuzima u skladištu Grada Pregrade, te montira na području MO Pregrada (centar Grada). Visina montaže je 4-5 m.</t>
  </si>
  <si>
    <t>4.2.</t>
  </si>
  <si>
    <t>Demontaža "božične rasvjete iz st.1, te deponiranje u skladište Grada Pregrade</t>
  </si>
  <si>
    <t>  3.1. ODRŽAVANJE JAVNE RASVJETE </t>
  </si>
  <si>
    <t>4. ODRŽAVANJE JAVNIH ZELENIH POVRŠINA</t>
  </si>
  <si>
    <t>Košnja, obrezivanje i sakupljanje biološkog otpada</t>
  </si>
  <si>
    <t>Košnja trave rotacijskom kosilicom na 2-3 cm visine sa odvozom otkosa - učestala košnja</t>
  </si>
  <si>
    <t>Park Trg Gospe Kunagorske i J.K.Tuškana</t>
  </si>
  <si>
    <t>Park Radićeva ul, križanje Lj.Gaja - Ratkajeva</t>
  </si>
  <si>
    <t>Košnja trave motornim trimerom (flaksericom) bez odvoza pokošene trave</t>
  </si>
  <si>
    <t>Park kod "obrane"</t>
  </si>
  <si>
    <t>Otok u J.Leskovara (kod Roto-dinamic)</t>
  </si>
  <si>
    <t>Poslovna zona - Ulica J.Štruka i površine uz ulicu</t>
  </si>
  <si>
    <t>Košnja trave motornom kosilicom i djelomično malčiranje na 2-3 cm visine bez odvoza pokošene trave.</t>
  </si>
  <si>
    <t>Kuna-park</t>
  </si>
  <si>
    <t>Dječji vrtić</t>
  </si>
  <si>
    <t>Košnja trave - malčiranje</t>
  </si>
  <si>
    <t>Livada kod vrtića</t>
  </si>
  <si>
    <t>Poslovna zona -  parcele uz Ulicu J. Štruka</t>
  </si>
  <si>
    <t>Ostale površine - parcele u vlasništvu grada</t>
  </si>
  <si>
    <t>Obnova, održavanje i njega drveća, ukrasnog grmlja i drugog bilja</t>
  </si>
  <si>
    <t xml:space="preserve">Uređenje cvijetnjaka Trg Gospe Kunagorske i na raskrižju prema Desiniću. Stavka uključuje vađenje postojećeg raslinja, prekopavanje, gnojidba i sadnja novih sadnica - sadni materijal nije uključen u cijenu. Proljetna i jesenska sadnja. </t>
  </si>
  <si>
    <t>rad radnika</t>
  </si>
  <si>
    <t>prijevozi - IVECO</t>
  </si>
  <si>
    <t>Prva proljetna sječa grmlja, uređenje drveća i uređenje travnjaka - prozračivanje, poravnanje i sl  uz Radićevu ulicu, Ulicu J. Leskovara, Ulicu J. K. Tuškana, Trg Gospe Kunagorske. Sve to s utovarom i odvozom otpada.</t>
  </si>
  <si>
    <t>odvoz uklonjenog materijala - IVECO</t>
  </si>
  <si>
    <t>Održavanje parkova - navodnjavanje - tošak vode i održavanje sustava (prema stvarnim troškovima)</t>
  </si>
  <si>
    <t>UKUPNO ODRŽAVANJE JAVNIH ZELENIH POVRŠINA</t>
  </si>
  <si>
    <t>Održavanje popločenih i nasipanih površina u parkovima</t>
  </si>
  <si>
    <t>Održavanje opreme u Kunaparku</t>
  </si>
  <si>
    <t>Dobava potrebnog materijala, izrada novih elemenata - zamjena za oštećene, demontaža oštećenih i postava novih elemeneata.</t>
  </si>
  <si>
    <t xml:space="preserve">Materijal uključujući izrada (prema računu) </t>
  </si>
  <si>
    <t>rad - na montaži i demontaži</t>
  </si>
  <si>
    <t xml:space="preserve">C) </t>
  </si>
  <si>
    <t xml:space="preserve">D) </t>
  </si>
  <si>
    <t>5. ODRŽAVANJE GRAĐEVINA I UREĐAJA JAVNE NAMJENE</t>
  </si>
  <si>
    <t>ODRŽAVANJE, POPRAVAK, ČIŠĆENJE FONTANA</t>
  </si>
  <si>
    <t>Popravci fontane, reflektori, pumpe, aditivi i sl. - prema stvarnim troškovima</t>
  </si>
  <si>
    <t>predviđeno</t>
  </si>
  <si>
    <t>ČIŠĆENJE I ODRŽAVANJE GRADINE KOSTEL</t>
  </si>
  <si>
    <t>prostor unutar zidina</t>
  </si>
  <si>
    <t>plato zapadno od gradine ("parkiralište")</t>
  </si>
  <si>
    <t>pristupni put od platoa do unutar zidina (pojas širine 2.5 m) - uključuje rušenje niskog raslinja i rezanje granja</t>
  </si>
  <si>
    <t>Rad radnika</t>
  </si>
  <si>
    <t xml:space="preserve">sati </t>
  </si>
  <si>
    <t>UKUPNO ČIŠĆENJE I ODRŽAVANJE GRADINE KOSTEL</t>
  </si>
  <si>
    <t>UREĐENJE- ODRŽAVANJE SPOMENOBILJEŽJA</t>
  </si>
  <si>
    <t xml:space="preserve">Čišćenje i održavanje spomen grobnice i spomen obilježja na gradskom groblju Pregrada </t>
  </si>
  <si>
    <t>Čišćenje i održavanje  spomen obilježja palim borcima u Marincima</t>
  </si>
  <si>
    <t>Čišćenje i održavanje spomen obilježja (Josip Janko Jutriša) na mjesnom groblju Vinagora</t>
  </si>
  <si>
    <t>Čišćenje i održavanje  okoliša i pristupa ostalim lokalitetima - košnja trimerom i sličnim alatima (obračun po satu rada)</t>
  </si>
  <si>
    <t>UKUPNO UREĐENJE - ODRŽAVANJE SPOMEN OBILJEŽJA</t>
  </si>
  <si>
    <t>ODRŽAVANJE SPOMEN OBILJEŽJA</t>
  </si>
  <si>
    <t>6. ODRŽAVANJE NERAZVRSTANIH CESTA NA PODRUČJU GRADA PREGRADE</t>
  </si>
  <si>
    <t>Jedinica mjere</t>
  </si>
  <si>
    <t>Jed. cijena</t>
  </si>
  <si>
    <t>Uk. cijena</t>
  </si>
  <si>
    <t>Sanacija klizišta</t>
  </si>
  <si>
    <t> 1.</t>
  </si>
  <si>
    <t>Radovi</t>
  </si>
  <si>
    <t>Nadzor</t>
  </si>
  <si>
    <t>7. SANACIJA ŠTETA OD ELEMENTARNIH NEPOGODA</t>
  </si>
  <si>
    <t>Usluge projektiranja i geodezije</t>
  </si>
  <si>
    <t>8. ODRŽAVANJE GRAĐEVINA JAVNE ODVODNJE I OBORINSKIH VODA</t>
  </si>
  <si>
    <t>SKUPINA (A) - Herak</t>
  </si>
  <si>
    <t>Raličenje s multifunkcionalnim vozilom tipa UNIMOG</t>
  </si>
  <si>
    <t>Posipavanje soli i agregata s multifunkcionalnim vozilom tipa UNIMOG</t>
  </si>
  <si>
    <t>Troškovi hladnog pogona 30% vrijednosti ponude</t>
  </si>
  <si>
    <t>SKUPINA (B) - Horvat</t>
  </si>
  <si>
    <t>Raličenje  s traktorom snage više od 100 PS, s ralicom minimalne efektivne širine 2,50 m, a maksimalne širine 2,80 m</t>
  </si>
  <si>
    <t>Fontana Trg Gospe Kunagorske</t>
  </si>
  <si>
    <t>doprema - dovoz do 5 km - nizinski dio (kamion)</t>
  </si>
  <si>
    <t>doprema - dovoz preko 5 km - brdski dio (kamion)</t>
  </si>
  <si>
    <t>ugradnja - razastiranje + valjanje (više od 50 t)</t>
  </si>
  <si>
    <t>ugradnja - razastiranje + valjanje (manje od 50 t)</t>
  </si>
  <si>
    <t>ugradnja - planiranje (bez valjanja) preko 50 t</t>
  </si>
  <si>
    <t>ugradnja - planiranje (bez valjanja) do 50 t</t>
  </si>
  <si>
    <t>Sanacija oštećenja kolnika presvlačenjem</t>
  </si>
  <si>
    <t>Sanacija asfaltnog kolniku. Sanacija obuhvaća čišćenje i špricanje površine bitumenskom emulzijom, nabavu i dopremu te ugradnju asfaltne mješavine uz valjanje te završno premazivanje spojeva. U cijenu uključeno potrebno predkrpanje.</t>
  </si>
  <si>
    <t>ID 315</t>
  </si>
  <si>
    <t>Prihodi od prodaje ili zamjene nefin. imovine</t>
  </si>
  <si>
    <t>3.6.</t>
  </si>
  <si>
    <t xml:space="preserve">Naknada za zadržavanje nezakonito izgrađenih zgrada (NIZ)  </t>
  </si>
  <si>
    <t xml:space="preserve">Pregrada, 11.12.2024.                                               </t>
  </si>
  <si>
    <t>Na temelju odredbe članka 72. Zakona o komunalnom gospodarstvu („Narodne novine“ broj 68/18, 110/18, 32/20) i članka 32. Statuta Grada Pregrade (Službeni glasnik Krapinsko-zagorske županije br. 06/13,17/13,7/18, 16/18-pročišćeni tekst, 5/20, 8/21, 38/22, 40/23) Gradsko vijeće Grada Pregrade na svojoj 23. sjednici održanoj 11.12.2024. godine donosi:</t>
  </si>
  <si>
    <t>PROGRAM održavanja komunalne infrastrukture za 2025. godinu</t>
  </si>
  <si>
    <t>Ovim Programom održavanja komunalne infrastrukture za 2025. godinu se, u skladu s predviđenim sredstvima i izvorima financiranja, određuju poslovi i radovi na održavanju objekata i uređaja komunalne infrastrukture koji se podrazumijevaju pod obavljanjem komunalne djelatnosti održavanje čistoće u dijelu koji se odnosi na čišćenje javnih površina, održavanje nerazvrstanih cesta, održavanje groblja, održavanje javne rasvjete uključujući podmirenje troškova električne energije te zimsko čišćenje nerazvrstanih cesta.</t>
  </si>
  <si>
    <t>Ulica Marka Tepeša, Ulica Dragutina Domjanića, Vinagorska ulica, Ulica Ante Kovačića, Kolarija, Ulica Ksavera Šandora Đalskog, Ulica Augusta Šenoe, Ulica Baruna Ottenfelsa, Ulica Janka Leskovara (nastavak), Ulica Jurice Prejca, Ulica Slavoljuba Kantocija, Ulica Gustava Krkleca, Ulica Miroslava Krleže, Gorička ulica (do Bušina)</t>
  </si>
  <si>
    <t>Asfaltirani kolnici svih nerazvrstanih cesta. Radi se o prvom proljetnom čišćenju šljunka kojim su posipane nerazvrstane ceste, blata, raznih otpadaka i sl. Obračun po satu rada - Unimog sa četkom.</t>
  </si>
  <si>
    <t>Autobusna stajališta. Radi se o prvom proljetnom čišćenju šljunka kojim su posipana autobusna ugibališta i stajališta, blata, raznih otpadaka i sl. Obračun po satu rada radnika</t>
  </si>
  <si>
    <t>Sopot, od škole do trafostanice</t>
  </si>
  <si>
    <t>Stipernica, Benkovo - autobusna stajališta i sl.</t>
  </si>
  <si>
    <t>OBAVJANJE KOMUNALNE DJELATNOSTI ČIŠĆENJE SNIJEGA NA PODRUČJU GRADA PREGRADE -  2025.</t>
  </si>
  <si>
    <t>UKUPNO SKUPINA (B):</t>
  </si>
  <si>
    <t>Dobava potrebnog materijala i održavanje površina parkova. Stavka uključuju dobavu potrebnog materijala (sadni materijal, gnojiva, herbicidi) i čišćenje popločenih i nasipanih površina.</t>
  </si>
  <si>
    <t>Čišćenje i pranje fontana, zimsko pokrivanje i proljetno raskrivanje</t>
  </si>
  <si>
    <t xml:space="preserve">Košnja motornom kosilicom sa PVC niti - trimerom niskog raslinja, korova i trave na prostoru gradine KOSTEL. Košnja se vrši dva puta godišnje. Prostor unutar zidina u fazi nicanja tretirati herbicidom. </t>
  </si>
  <si>
    <t>Rad radnika na uklanjanju granja, niskog raslinja, šiblja i slično na dijelu uz pristupnu cestu od Crkve do gradine i na pokosu uz zidine gradine Kostel, kao i uređenje pristupnog puta - uklanjanje srušenih suhih grana, odlomljenog kamenja i sl. Predviđa se 1 puta godišnje (rano proljeće) dva radnika po 8 sati.</t>
  </si>
  <si>
    <t>ID 630</t>
  </si>
  <si>
    <r>
      <t>m</t>
    </r>
    <r>
      <rPr>
        <vertAlign val="superscript"/>
        <sz val="11"/>
        <color rgb="FF000000"/>
        <rFont val="Arial"/>
        <family val="2"/>
        <charset val="238"/>
      </rPr>
      <t>2</t>
    </r>
  </si>
  <si>
    <r>
      <t>m</t>
    </r>
    <r>
      <rPr>
        <vertAlign val="superscript"/>
        <sz val="11"/>
        <color rgb="FF000000"/>
        <rFont val="Arial"/>
        <family val="2"/>
        <charset val="238"/>
      </rPr>
      <t>3</t>
    </r>
  </si>
  <si>
    <r>
      <t>široki iskop sa odvozom na deponiju (preko 50 m</t>
    </r>
    <r>
      <rPr>
        <vertAlign val="superscript"/>
        <sz val="11"/>
        <color rgb="FF000000"/>
        <rFont val="Arial"/>
        <family val="2"/>
        <charset val="238"/>
      </rPr>
      <t>3</t>
    </r>
    <r>
      <rPr>
        <sz val="11"/>
        <color rgb="FF000000"/>
        <rFont val="Arial"/>
        <family val="2"/>
        <charset val="238"/>
      </rPr>
      <t>)</t>
    </r>
  </si>
  <si>
    <r>
      <t>široki iskop sa odvozom na deponiju (do 50 m</t>
    </r>
    <r>
      <rPr>
        <vertAlign val="superscript"/>
        <sz val="11"/>
        <color rgb="FF000000"/>
        <rFont val="Arial"/>
        <family val="2"/>
        <charset val="238"/>
      </rPr>
      <t>3</t>
    </r>
    <r>
      <rPr>
        <sz val="11"/>
        <color rgb="FF000000"/>
        <rFont val="Arial"/>
        <family val="2"/>
        <charset val="238"/>
      </rPr>
      <t>)</t>
    </r>
  </si>
  <si>
    <r>
      <t>Sanacija udarnih rupa. Sanacija obuhvaća rezanje postojećeg asfalta, utovar i odvoz iskopanog asfalta, sabijanje podloge, premazivanje spoja emulzijom i ugradnju asfallta. Regulacija prometa u cijeni. (min obračunska količina 1 m</t>
    </r>
    <r>
      <rPr>
        <vertAlign val="superscript"/>
        <sz val="11"/>
        <color rgb="FF000000"/>
        <rFont val="Arial"/>
        <family val="2"/>
        <charset val="238"/>
      </rPr>
      <t>2</t>
    </r>
    <r>
      <rPr>
        <sz val="11"/>
        <color rgb="FF000000"/>
        <rFont val="Arial"/>
        <family val="2"/>
        <charset val="238"/>
      </rPr>
      <t>)</t>
    </r>
  </si>
  <si>
    <r>
      <t>m</t>
    </r>
    <r>
      <rPr>
        <vertAlign val="superscript"/>
        <sz val="11"/>
        <color rgb="FF000000"/>
        <rFont val="Arial"/>
        <family val="2"/>
        <charset val="238"/>
      </rPr>
      <t>1</t>
    </r>
  </si>
  <si>
    <r>
      <t>m</t>
    </r>
    <r>
      <rPr>
        <vertAlign val="superscript"/>
        <sz val="11"/>
        <rFont val="Arial"/>
        <family val="2"/>
        <charset val="238"/>
      </rPr>
      <t>1</t>
    </r>
  </si>
  <si>
    <r>
      <t>Strojni iskop cestovnih jaraka (0,3 m</t>
    </r>
    <r>
      <rPr>
        <vertAlign val="superscript"/>
        <sz val="11"/>
        <color rgb="FF000000"/>
        <rFont val="Arial"/>
        <family val="2"/>
        <charset val="238"/>
      </rPr>
      <t>3</t>
    </r>
    <r>
      <rPr>
        <sz val="11"/>
        <color rgb="FF000000"/>
        <rFont val="Arial"/>
        <family val="2"/>
        <charset val="238"/>
      </rPr>
      <t>/m</t>
    </r>
    <r>
      <rPr>
        <vertAlign val="superscript"/>
        <sz val="11"/>
        <color rgb="FF000000"/>
        <rFont val="Arial"/>
        <family val="2"/>
        <charset val="238"/>
      </rPr>
      <t>1</t>
    </r>
    <r>
      <rPr>
        <sz val="11"/>
        <color rgb="FF000000"/>
        <rFont val="Arial"/>
        <family val="2"/>
        <charset val="238"/>
      </rPr>
      <t xml:space="preserve">) uz postojeće prometnice i na dijelu gdje su isti "zatrpani" bez odvoza iskopanog materijala na deponiju. </t>
    </r>
  </si>
  <si>
    <r>
      <t>Strojni iskop cestovnih jaraka (0,3 m</t>
    </r>
    <r>
      <rPr>
        <vertAlign val="superscript"/>
        <sz val="11"/>
        <color rgb="FF000000"/>
        <rFont val="Arial"/>
        <family val="2"/>
        <charset val="238"/>
      </rPr>
      <t>3</t>
    </r>
    <r>
      <rPr>
        <sz val="11"/>
        <color rgb="FF000000"/>
        <rFont val="Arial"/>
        <family val="2"/>
        <charset val="238"/>
      </rPr>
      <t>/m</t>
    </r>
    <r>
      <rPr>
        <vertAlign val="superscript"/>
        <sz val="11"/>
        <color rgb="FF000000"/>
        <rFont val="Arial"/>
        <family val="2"/>
        <charset val="238"/>
      </rPr>
      <t>1</t>
    </r>
    <r>
      <rPr>
        <sz val="11"/>
        <color rgb="FF000000"/>
        <rFont val="Arial"/>
        <family val="2"/>
        <charset val="238"/>
      </rPr>
      <t xml:space="preserve">) uz postojeće prometnice i na dijelu gdje su isti "zatrpani" sa odvozom iskopanog materijala na deponiju. </t>
    </r>
  </si>
  <si>
    <r>
      <t>m</t>
    </r>
    <r>
      <rPr>
        <vertAlign val="superscript"/>
        <sz val="11"/>
        <rFont val="Arial"/>
        <family val="2"/>
        <charset val="238"/>
      </rPr>
      <t>2</t>
    </r>
  </si>
  <si>
    <r>
      <t>km</t>
    </r>
    <r>
      <rPr>
        <vertAlign val="superscript"/>
        <sz val="11"/>
        <color rgb="FF000000"/>
        <rFont val="Arial"/>
        <family val="2"/>
        <charset val="238"/>
      </rPr>
      <t>1</t>
    </r>
  </si>
  <si>
    <t>Plan 2025.</t>
  </si>
  <si>
    <t>Na temelju predvidivih sredstava za ostvarivanje Programa održavanja komunalne infrastrukture, u nastavku se određuju poslovi i radovi na održavanju objekata i uređenja komunalne infrastrukture u 2025. godini, po vrsti komunalne djelatnosti i s procjenom pojedinih troškova, kako slijedi:</t>
  </si>
  <si>
    <t>UKUPNO s PDV-om</t>
  </si>
  <si>
    <t>Odvoz s zelenih otoka  - EKO FLOR PLUS</t>
  </si>
  <si>
    <t>komplet</t>
  </si>
  <si>
    <t>Sredstva za ostvarenje Programa održavanja komunalne infrastrukture u 2025. godini, planirana su u iznosu od 865.000,00 EUR, a osigurat će se iz slijedećih izvora:</t>
  </si>
  <si>
    <t>V</t>
  </si>
  <si>
    <t>OSTALI RADOVI</t>
  </si>
  <si>
    <t>Ostali materijali i usluge za održavanje NC</t>
  </si>
  <si>
    <t>Dobava i isporuka materijala i opreme za potrebe održavanja javne rasvjete Grada Pregrade:</t>
  </si>
  <si>
    <t>kol</t>
  </si>
  <si>
    <t>JC</t>
  </si>
  <si>
    <t>iznos</t>
  </si>
  <si>
    <t>Rasvjetna armatura, tip kao Lina, HST 70W-E27</t>
  </si>
  <si>
    <t>Rasvjetna armatura, tip kao Lina, HST 100/70W-E40</t>
  </si>
  <si>
    <t>Rasvjetna armatura, tip kao Lina, HST 150W-E40</t>
  </si>
  <si>
    <t>Visokotlačna natrijeva žarulja HST 70W-E27/3000K</t>
  </si>
  <si>
    <t>Visokotlačna natrijeva žarulja HST 100W-E40/3000K</t>
  </si>
  <si>
    <t>Visokotlačna natrijeva žarulja HST 150W-E40/3000K</t>
  </si>
  <si>
    <t>Visokotlačna žarulja HPL 125W-E27/3000K</t>
  </si>
  <si>
    <t>Visokotlačna žarulja HPL 250W-E40/3000K</t>
  </si>
  <si>
    <t>Visokotlačna žarulja HPL 400W-E40/3000K</t>
  </si>
  <si>
    <t>Žarulja TC-L 18W/2G11/4pin</t>
  </si>
  <si>
    <t>Žarulja TC-L 24W/2G11/4pin</t>
  </si>
  <si>
    <t>Propaljivač za visokotlačne žarulje NAV 70W/600W</t>
  </si>
  <si>
    <t>Prigušnica za visokotlačne žarulje NAV 70W</t>
  </si>
  <si>
    <t>Prigušnica za visokotlačne žarulje NAV 100W</t>
  </si>
  <si>
    <t>Prigušnica za visokotlačne žarulje NAV 150W</t>
  </si>
  <si>
    <t>Grlo porculansko E27/230V sa učvrsnikom</t>
  </si>
  <si>
    <t>Grlo porculansko E40/230V sa učvrsnikom</t>
  </si>
  <si>
    <t>Luksomat 230V/16A/1+0 sa vanjskim senzorom</t>
  </si>
  <si>
    <t>Uklopni sat 230V/16A, digitalni, 42 memorijska mjesta</t>
  </si>
  <si>
    <t>Krak univerzalni za svjetiljku 700/42 za mont.na stup, drveni ili betonski, sa podesivom obujmicom, FeZn</t>
  </si>
  <si>
    <t>Kabel PP00-y 3x2,5mm2</t>
  </si>
  <si>
    <t>Kabel X00-A (elkalex) 2x16 mm2</t>
  </si>
  <si>
    <t>Utičnica 230V/16A "šuko", za kabel</t>
  </si>
  <si>
    <t>Utikač 230V/16A "šuko", za kabel</t>
  </si>
  <si>
    <t>Zatezna stezaljka za samonosivi snop vodića tip kao MP0708 (2x16,4x16)</t>
  </si>
  <si>
    <t>Vodonepropusna izolirana stezaljka za probijanje izolacije tip kao EP95-13 (16-95mm2/1,5-10mm2)</t>
  </si>
  <si>
    <t>Vijak s otvorenom kukom tip kao VK-M16x350</t>
  </si>
  <si>
    <t>Dvodjelna obujmica s 4 kuke tip kao OD(240-280)4x16</t>
  </si>
  <si>
    <t>Ormar javne rasvjete, koji se sastoji od dva polja ukupnih dimenzija 620x460x200 mm, od kojih je jedno polje sadrži opremu za NN priključak i mjerenje el.energije (prema uvjetima HEP DP Elektra Zabok), a drugo polje sadrži   :</t>
  </si>
  <si>
    <t>* osigurač D1 20A</t>
  </si>
  <si>
    <t>Zamjena neispravne žarulje - 0,40 sati / kom</t>
  </si>
  <si>
    <t>Zamjena neispravnog grla - 0,50 sati / kom</t>
  </si>
  <si>
    <t>Zamjena neisp.prigušnice ili propaljivača - 0,50 sati / kom</t>
  </si>
  <si>
    <t>Zamjena žarulje i prigušnice ili propaljivača - 0,75 sati / kom</t>
  </si>
  <si>
    <t>Zamjena žarulje i grla - 0,75 sati / kpl</t>
  </si>
  <si>
    <t>2.6.</t>
  </si>
  <si>
    <t>Pranje stakla</t>
  </si>
  <si>
    <t>2.7.</t>
  </si>
  <si>
    <t>Zamjena sonde za paljenje</t>
  </si>
  <si>
    <t>2.8.</t>
  </si>
  <si>
    <t>Podešavanje vremenskih releja</t>
  </si>
  <si>
    <t>2.9.</t>
  </si>
  <si>
    <t>Podešavanje luxomata</t>
  </si>
  <si>
    <t>Efektivni radni sat KV električara</t>
  </si>
  <si>
    <t>Efektivni radni sat NK radnika (pomočni radnik)</t>
  </si>
  <si>
    <t xml:space="preserve">Efektivni radni sat rada hidrauličke platforme upravljane kvalificiranim rukovateljem </t>
  </si>
  <si>
    <t>Čišćenje trase, orezivanje granja</t>
  </si>
  <si>
    <t>Radovi na montaži božićne dekoracije.</t>
  </si>
  <si>
    <t>Prijevoz sa skladišta, ugradnja na stup i spajanje LED svjetiljki svih vrsta (pričvršćenje kraka na stup, montaža i spajanje svjetiljke.)</t>
  </si>
  <si>
    <t>Ostali radovi</t>
  </si>
  <si>
    <t>UKUPNO V.</t>
  </si>
  <si>
    <t>KLASA: 361-01/24-02/03</t>
  </si>
  <si>
    <t>PREDSJEDNICA</t>
  </si>
  <si>
    <t xml:space="preserve"> GRADSKOG VIJEĆA </t>
  </si>
  <si>
    <t xml:space="preserve">      Vesna Petek</t>
  </si>
  <si>
    <t>Ovaj Program objavljuju se u „Službenom glasniku Krapinsko-zagorske županije“, a primjenjuju se tijekom 2025. proračunske godine.</t>
  </si>
  <si>
    <t>URBROJ: 2140-5-01-24-3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</si>
</sst>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 [$€-1];[Red]\-#,##0.00\ [$€-1]"/>
    <numFmt numFmtId="165" formatCode="#,##0.000"/>
  </numFmts>
  <fonts count="31" x14ac:knownFonts="1">
    <font>
      <sz val="11"/>
      <color theme="1"/>
      <name val="Calibri"/>
      <family val="2"/>
      <charset val="238"/>
      <scheme val="minor"/>
    </font>
    <font>
      <sz val="11"/>
      <color theme="1"/>
      <name val="Calibri"/>
      <family val="2"/>
      <charset val="238"/>
      <scheme val="minor"/>
    </font>
    <font>
      <sz val="10"/>
      <color rgb="FF000000"/>
      <name val="Arial"/>
      <family val="2"/>
      <charset val="238"/>
    </font>
    <font>
      <b/>
      <sz val="11"/>
      <color rgb="FF000000"/>
      <name val="Calibri"/>
      <family val="2"/>
      <charset val="238"/>
    </font>
    <font>
      <sz val="11"/>
      <name val="Calibri"/>
      <family val="2"/>
      <charset val="238"/>
      <scheme val="minor"/>
    </font>
    <font>
      <b/>
      <sz val="10"/>
      <color rgb="FF000000"/>
      <name val="Arial"/>
      <family val="2"/>
      <charset val="238"/>
    </font>
    <font>
      <vertAlign val="superscript"/>
      <sz val="10"/>
      <color rgb="FF000000"/>
      <name val="Arial"/>
      <family val="2"/>
      <charset val="238"/>
    </font>
    <font>
      <sz val="10"/>
      <name val="Arial"/>
      <family val="2"/>
      <charset val="238"/>
    </font>
    <font>
      <b/>
      <sz val="10"/>
      <name val="Arial"/>
      <family val="2"/>
      <charset val="238"/>
    </font>
    <font>
      <vertAlign val="superscript"/>
      <sz val="10"/>
      <name val="Arial"/>
      <family val="2"/>
      <charset val="238"/>
    </font>
    <font>
      <i/>
      <sz val="10"/>
      <color rgb="FF000000"/>
      <name val="Arial"/>
      <family val="2"/>
      <charset val="238"/>
    </font>
    <font>
      <sz val="10"/>
      <color theme="1"/>
      <name val="Arial"/>
      <family val="2"/>
      <charset val="238"/>
    </font>
    <font>
      <i/>
      <sz val="10"/>
      <color theme="1"/>
      <name val="Arial"/>
      <family val="2"/>
      <charset val="238"/>
    </font>
    <font>
      <b/>
      <sz val="10"/>
      <color theme="1"/>
      <name val="Arial"/>
      <family val="2"/>
      <charset val="238"/>
    </font>
    <font>
      <b/>
      <u/>
      <sz val="10"/>
      <color rgb="FF000000"/>
      <name val="Arial"/>
      <family val="2"/>
      <charset val="238"/>
    </font>
    <font>
      <b/>
      <u/>
      <sz val="10"/>
      <color theme="1"/>
      <name val="Arial"/>
      <family val="2"/>
      <charset val="238"/>
    </font>
    <font>
      <sz val="8"/>
      <name val="Calibri"/>
      <family val="2"/>
      <charset val="238"/>
      <scheme val="minor"/>
    </font>
    <font>
      <sz val="11"/>
      <color rgb="FF000000"/>
      <name val="Arial"/>
      <family val="2"/>
      <charset val="238"/>
    </font>
    <font>
      <b/>
      <sz val="11"/>
      <color rgb="FF000000"/>
      <name val="Arial"/>
      <family val="2"/>
      <charset val="238"/>
    </font>
    <font>
      <b/>
      <sz val="14"/>
      <color rgb="FF000000"/>
      <name val="Arial"/>
      <family val="2"/>
      <charset val="238"/>
    </font>
    <font>
      <sz val="10"/>
      <color theme="1"/>
      <name val="Calibri"/>
      <family val="2"/>
      <charset val="238"/>
      <scheme val="minor"/>
    </font>
    <font>
      <b/>
      <sz val="10"/>
      <color theme="1"/>
      <name val="Calibri"/>
      <family val="2"/>
      <charset val="238"/>
      <scheme val="minor"/>
    </font>
    <font>
      <sz val="10"/>
      <color rgb="FF000000"/>
      <name val="Cambria"/>
      <family val="1"/>
      <charset val="238"/>
    </font>
    <font>
      <sz val="10"/>
      <name val="Cambria"/>
      <family val="1"/>
      <charset val="238"/>
    </font>
    <font>
      <b/>
      <sz val="10"/>
      <color rgb="FF000000"/>
      <name val="Calibri"/>
      <family val="2"/>
      <charset val="238"/>
    </font>
    <font>
      <sz val="10"/>
      <color rgb="FF000000"/>
      <name val="Calibri"/>
      <family val="2"/>
      <charset val="238"/>
    </font>
    <font>
      <sz val="11"/>
      <name val="Arial"/>
      <family val="2"/>
      <charset val="238"/>
    </font>
    <font>
      <b/>
      <i/>
      <sz val="11"/>
      <color rgb="FF000000"/>
      <name val="Arial"/>
      <family val="2"/>
      <charset val="238"/>
    </font>
    <font>
      <b/>
      <sz val="11"/>
      <name val="Arial"/>
      <family val="2"/>
      <charset val="238"/>
    </font>
    <font>
      <vertAlign val="superscript"/>
      <sz val="11"/>
      <color rgb="FF000000"/>
      <name val="Arial"/>
      <family val="2"/>
      <charset val="238"/>
    </font>
    <font>
      <vertAlign val="superscript"/>
      <sz val="11"/>
      <name val="Arial"/>
      <family val="2"/>
      <charset val="238"/>
    </font>
  </fonts>
  <fills count="2">
    <fill>
      <patternFill patternType="none"/>
    </fill>
    <fill>
      <patternFill patternType="gray125"/>
    </fill>
  </fills>
  <borders count="32">
    <border>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style="thin">
        <color rgb="FF000000"/>
      </bottom>
      <diagonal/>
    </border>
    <border>
      <left/>
      <right/>
      <top/>
      <bottom style="thin">
        <color indexed="64"/>
      </bottom>
      <diagonal/>
    </border>
    <border>
      <left/>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style="thin">
        <color indexed="64"/>
      </bottom>
      <diagonal/>
    </border>
    <border>
      <left style="thin">
        <color rgb="FF000000"/>
      </left>
      <right style="thin">
        <color rgb="FF000000"/>
      </right>
      <top/>
      <bottom style="medium">
        <color rgb="FF000000"/>
      </bottom>
      <diagonal/>
    </border>
    <border>
      <left/>
      <right/>
      <top/>
      <bottom style="medium">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diagonal/>
    </border>
    <border>
      <left style="thin">
        <color rgb="FF000000"/>
      </left>
      <right style="thin">
        <color rgb="FF000000"/>
      </right>
      <top style="thin">
        <color indexed="64"/>
      </top>
      <bottom style="thin">
        <color indexed="64"/>
      </bottom>
      <diagonal/>
    </border>
    <border>
      <left/>
      <right/>
      <top style="medium">
        <color rgb="FF000000"/>
      </top>
      <bottom style="thin">
        <color indexed="64"/>
      </bottom>
      <diagonal/>
    </border>
    <border>
      <left style="thin">
        <color rgb="FF000000"/>
      </left>
      <right style="thin">
        <color rgb="FF000000"/>
      </right>
      <top style="thin">
        <color indexed="64"/>
      </top>
      <bottom/>
      <diagonal/>
    </border>
    <border>
      <left style="thin">
        <color rgb="FF000000"/>
      </left>
      <right/>
      <top style="thin">
        <color indexed="64"/>
      </top>
      <bottom/>
      <diagonal/>
    </border>
    <border>
      <left/>
      <right style="thin">
        <color rgb="FF000000"/>
      </right>
      <top style="thin">
        <color indexed="64"/>
      </top>
      <bottom/>
      <diagonal/>
    </border>
  </borders>
  <cellStyleXfs count="3">
    <xf numFmtId="0" fontId="0" fillId="0" borderId="0"/>
    <xf numFmtId="43" fontId="1" fillId="0" borderId="0" applyFont="0" applyFill="0" applyBorder="0" applyAlignment="0" applyProtection="0"/>
    <xf numFmtId="43" fontId="1" fillId="0" borderId="0" applyFont="0" applyFill="0" applyBorder="0" applyAlignment="0" applyProtection="0"/>
  </cellStyleXfs>
  <cellXfs count="304">
    <xf numFmtId="0" fontId="0" fillId="0" borderId="0" xfId="0"/>
    <xf numFmtId="0" fontId="2" fillId="0" borderId="0" xfId="0" applyFont="1"/>
    <xf numFmtId="0" fontId="3" fillId="0" borderId="0" xfId="0" applyFont="1"/>
    <xf numFmtId="0" fontId="4" fillId="0" borderId="0" xfId="0" applyFont="1"/>
    <xf numFmtId="0" fontId="5" fillId="0" borderId="0" xfId="0" applyFont="1" applyAlignment="1">
      <alignment horizontal="right" vertical="top"/>
    </xf>
    <xf numFmtId="0" fontId="5" fillId="0" borderId="0" xfId="0" applyFont="1" applyAlignment="1">
      <alignment horizontal="justify" vertical="top"/>
    </xf>
    <xf numFmtId="0" fontId="5" fillId="0" borderId="0" xfId="0" applyFont="1" applyAlignment="1">
      <alignment horizontal="left" wrapText="1"/>
    </xf>
    <xf numFmtId="4" fontId="5" fillId="0" borderId="0" xfId="1" applyNumberFormat="1" applyFont="1" applyAlignment="1">
      <alignment horizontal="right" wrapText="1"/>
    </xf>
    <xf numFmtId="4" fontId="5" fillId="0" borderId="0" xfId="0" applyNumberFormat="1" applyFont="1"/>
    <xf numFmtId="0" fontId="2" fillId="0" borderId="0" xfId="0" applyFont="1" applyAlignment="1">
      <alignment horizontal="right" vertical="top"/>
    </xf>
    <xf numFmtId="0" fontId="2" fillId="0" borderId="0" xfId="0" applyFont="1" applyAlignment="1">
      <alignment horizontal="justify" vertical="top"/>
    </xf>
    <xf numFmtId="0" fontId="2" fillId="0" borderId="0" xfId="0" applyFont="1" applyAlignment="1">
      <alignment horizontal="left" wrapText="1"/>
    </xf>
    <xf numFmtId="4" fontId="2" fillId="0" borderId="0" xfId="1" applyNumberFormat="1" applyFont="1" applyAlignment="1">
      <alignment horizontal="right" wrapText="1"/>
    </xf>
    <xf numFmtId="0" fontId="2" fillId="0" borderId="12" xfId="0" applyFont="1" applyBorder="1" applyAlignment="1">
      <alignment horizontal="right" vertical="top"/>
    </xf>
    <xf numFmtId="0" fontId="2" fillId="0" borderId="12" xfId="0" applyFont="1" applyBorder="1" applyAlignment="1">
      <alignment horizontal="justify" vertical="top"/>
    </xf>
    <xf numFmtId="0" fontId="2" fillId="0" borderId="12" xfId="0" applyFont="1" applyBorder="1" applyAlignment="1">
      <alignment horizontal="left" wrapText="1"/>
    </xf>
    <xf numFmtId="4" fontId="2" fillId="0" borderId="12" xfId="1" applyNumberFormat="1" applyFont="1" applyBorder="1" applyAlignment="1">
      <alignment horizontal="right" wrapText="1"/>
    </xf>
    <xf numFmtId="4" fontId="2" fillId="0" borderId="12" xfId="0" applyNumberFormat="1" applyFont="1" applyBorder="1"/>
    <xf numFmtId="4" fontId="2" fillId="0" borderId="0" xfId="1" applyNumberFormat="1" applyFont="1" applyBorder="1" applyAlignment="1">
      <alignment horizontal="right" wrapText="1"/>
    </xf>
    <xf numFmtId="0" fontId="7" fillId="0" borderId="0" xfId="0" applyFont="1" applyAlignment="1">
      <alignment horizontal="right" vertical="top"/>
    </xf>
    <xf numFmtId="0" fontId="7" fillId="0" borderId="0" xfId="0" applyFont="1" applyAlignment="1">
      <alignment horizontal="justify" vertical="top"/>
    </xf>
    <xf numFmtId="0" fontId="7" fillId="0" borderId="0" xfId="0" applyFont="1" applyAlignment="1">
      <alignment horizontal="left" wrapText="1"/>
    </xf>
    <xf numFmtId="4" fontId="7" fillId="0" borderId="0" xfId="1" applyNumberFormat="1" applyFont="1" applyAlignment="1">
      <alignment horizontal="right" wrapText="1"/>
    </xf>
    <xf numFmtId="4" fontId="7" fillId="0" borderId="0" xfId="0" applyNumberFormat="1" applyFont="1"/>
    <xf numFmtId="0" fontId="8" fillId="0" borderId="0" xfId="0" applyFont="1" applyAlignment="1">
      <alignment horizontal="justify" vertical="top"/>
    </xf>
    <xf numFmtId="0" fontId="7" fillId="0" borderId="13" xfId="0" applyFont="1" applyBorder="1" applyAlignment="1">
      <alignment horizontal="right" vertical="top"/>
    </xf>
    <xf numFmtId="0" fontId="7" fillId="0" borderId="13" xfId="0" applyFont="1" applyBorder="1" applyAlignment="1">
      <alignment horizontal="justify" vertical="top"/>
    </xf>
    <xf numFmtId="0" fontId="7" fillId="0" borderId="13" xfId="0" applyFont="1" applyBorder="1" applyAlignment="1">
      <alignment horizontal="left" wrapText="1"/>
    </xf>
    <xf numFmtId="4" fontId="7" fillId="0" borderId="13" xfId="1" applyNumberFormat="1" applyFont="1" applyBorder="1" applyAlignment="1">
      <alignment horizontal="right" wrapText="1"/>
    </xf>
    <xf numFmtId="4" fontId="7" fillId="0" borderId="13" xfId="0" applyNumberFormat="1" applyFont="1" applyBorder="1"/>
    <xf numFmtId="0" fontId="8" fillId="0" borderId="0" xfId="0" applyFont="1" applyAlignment="1">
      <alignment horizontal="right" vertical="top"/>
    </xf>
    <xf numFmtId="4" fontId="8" fillId="0" borderId="0" xfId="1" applyNumberFormat="1" applyFont="1" applyAlignment="1">
      <alignment horizontal="right" wrapText="1"/>
    </xf>
    <xf numFmtId="4" fontId="8" fillId="0" borderId="0" xfId="0" applyNumberFormat="1" applyFont="1"/>
    <xf numFmtId="0" fontId="5" fillId="0" borderId="0" xfId="0" applyFont="1" applyAlignment="1">
      <alignment horizontal="left" vertical="top"/>
    </xf>
    <xf numFmtId="0" fontId="2" fillId="0" borderId="15" xfId="0" applyFont="1" applyBorder="1" applyAlignment="1">
      <alignment horizontal="right" vertical="top"/>
    </xf>
    <xf numFmtId="0" fontId="2" fillId="0" borderId="15" xfId="0" applyFont="1" applyBorder="1" applyAlignment="1">
      <alignment horizontal="center" wrapText="1"/>
    </xf>
    <xf numFmtId="4" fontId="2" fillId="0" borderId="15" xfId="0" applyNumberFormat="1" applyFont="1" applyBorder="1"/>
    <xf numFmtId="0" fontId="2" fillId="0" borderId="18" xfId="0" applyFont="1" applyBorder="1" applyAlignment="1">
      <alignment horizontal="right" vertical="top"/>
    </xf>
    <xf numFmtId="0" fontId="2" fillId="0" borderId="18" xfId="0" applyFont="1" applyBorder="1" applyAlignment="1">
      <alignment horizontal="center" wrapText="1"/>
    </xf>
    <xf numFmtId="4" fontId="2" fillId="0" borderId="13" xfId="1" applyNumberFormat="1" applyFont="1" applyBorder="1" applyAlignment="1">
      <alignment horizontal="right" wrapText="1"/>
    </xf>
    <xf numFmtId="4" fontId="2" fillId="0" borderId="18" xfId="0" applyNumberFormat="1" applyFont="1" applyBorder="1"/>
    <xf numFmtId="0" fontId="5" fillId="0" borderId="0" xfId="0" applyFont="1" applyAlignment="1">
      <alignment horizontal="left"/>
    </xf>
    <xf numFmtId="0" fontId="2" fillId="0" borderId="0" xfId="0" applyFont="1" applyAlignment="1">
      <alignment horizontal="center"/>
    </xf>
    <xf numFmtId="0" fontId="5" fillId="0" borderId="0" xfId="0" applyFont="1" applyAlignment="1">
      <alignment horizontal="center" vertical="top"/>
    </xf>
    <xf numFmtId="0" fontId="5" fillId="0" borderId="0" xfId="0" applyFont="1" applyAlignment="1">
      <alignment horizontal="center"/>
    </xf>
    <xf numFmtId="0" fontId="2" fillId="0" borderId="13" xfId="0" applyFont="1" applyBorder="1" applyAlignment="1">
      <alignment horizontal="right" vertical="top"/>
    </xf>
    <xf numFmtId="0" fontId="2" fillId="0" borderId="13" xfId="0" applyFont="1" applyBorder="1" applyAlignment="1">
      <alignment horizontal="justify" vertical="top"/>
    </xf>
    <xf numFmtId="0" fontId="2" fillId="0" borderId="13" xfId="0" applyFont="1" applyBorder="1" applyAlignment="1">
      <alignment horizontal="left" wrapText="1"/>
    </xf>
    <xf numFmtId="4" fontId="2" fillId="0" borderId="13" xfId="0" applyNumberFormat="1" applyFont="1" applyBorder="1"/>
    <xf numFmtId="0" fontId="2" fillId="0" borderId="0" xfId="0" applyFont="1" applyAlignment="1">
      <alignment horizontal="right" wrapText="1"/>
    </xf>
    <xf numFmtId="0" fontId="11" fillId="0" borderId="0" xfId="0" applyFont="1"/>
    <xf numFmtId="0" fontId="2" fillId="0" borderId="0" xfId="0" applyFont="1" applyAlignment="1">
      <alignment horizontal="left"/>
    </xf>
    <xf numFmtId="0" fontId="5" fillId="0" borderId="0" xfId="0" applyFont="1"/>
    <xf numFmtId="0" fontId="11" fillId="0" borderId="4" xfId="0" applyFont="1" applyBorder="1"/>
    <xf numFmtId="0" fontId="12" fillId="0" borderId="4" xfId="0" applyFont="1" applyBorder="1"/>
    <xf numFmtId="0" fontId="13" fillId="0" borderId="4" xfId="0" applyFont="1" applyBorder="1"/>
    <xf numFmtId="0" fontId="11" fillId="0" borderId="0" xfId="0" applyFont="1" applyAlignment="1">
      <alignment horizontal="justify" vertical="top"/>
    </xf>
    <xf numFmtId="0" fontId="10" fillId="0" borderId="0" xfId="0" applyFont="1" applyAlignment="1">
      <alignment horizontal="right" vertical="top"/>
    </xf>
    <xf numFmtId="0" fontId="10" fillId="0" borderId="0" xfId="0" applyFont="1" applyAlignment="1">
      <alignment horizontal="justify" vertical="top"/>
    </xf>
    <xf numFmtId="0" fontId="10" fillId="0" borderId="0" xfId="0" applyFont="1" applyAlignment="1">
      <alignment horizontal="left" wrapText="1"/>
    </xf>
    <xf numFmtId="4" fontId="10" fillId="0" borderId="0" xfId="1" applyNumberFormat="1" applyFont="1" applyAlignment="1">
      <alignment horizontal="right" wrapText="1"/>
    </xf>
    <xf numFmtId="4" fontId="10" fillId="0" borderId="0" xfId="0" applyNumberFormat="1" applyFont="1"/>
    <xf numFmtId="4" fontId="10" fillId="0" borderId="0" xfId="1" applyNumberFormat="1" applyFont="1" applyBorder="1" applyAlignment="1">
      <alignment horizontal="right" wrapText="1"/>
    </xf>
    <xf numFmtId="4" fontId="11" fillId="0" borderId="0" xfId="0" applyNumberFormat="1" applyFont="1"/>
    <xf numFmtId="0" fontId="11" fillId="0" borderId="0" xfId="0" applyFont="1" applyAlignment="1">
      <alignment horizontal="center" vertical="top"/>
    </xf>
    <xf numFmtId="0" fontId="10" fillId="0" borderId="0" xfId="0" applyFont="1" applyAlignment="1">
      <alignment vertical="top"/>
    </xf>
    <xf numFmtId="4" fontId="2" fillId="0" borderId="11" xfId="0" applyNumberFormat="1" applyFont="1" applyBorder="1" applyAlignment="1">
      <alignment horizontal="center"/>
    </xf>
    <xf numFmtId="4" fontId="2" fillId="0" borderId="7" xfId="0" applyNumberFormat="1" applyFont="1" applyBorder="1" applyAlignment="1">
      <alignment horizontal="center"/>
    </xf>
    <xf numFmtId="0" fontId="5" fillId="0" borderId="15" xfId="0" applyFont="1" applyBorder="1" applyAlignment="1">
      <alignment horizontal="right" vertical="top"/>
    </xf>
    <xf numFmtId="0" fontId="5" fillId="0" borderId="13" xfId="0" applyFont="1" applyBorder="1" applyAlignment="1">
      <alignment horizontal="center" vertical="top"/>
    </xf>
    <xf numFmtId="0" fontId="5" fillId="0" borderId="15" xfId="0" applyFont="1" applyBorder="1" applyAlignment="1">
      <alignment horizontal="center" wrapText="1"/>
    </xf>
    <xf numFmtId="4" fontId="5" fillId="0" borderId="15" xfId="0" applyNumberFormat="1" applyFont="1" applyBorder="1"/>
    <xf numFmtId="0" fontId="2" fillId="0" borderId="20" xfId="0" applyFont="1" applyBorder="1" applyAlignment="1">
      <alignment horizontal="justify" vertical="top"/>
    </xf>
    <xf numFmtId="0" fontId="2" fillId="0" borderId="19" xfId="0" applyFont="1" applyBorder="1" applyAlignment="1">
      <alignment horizontal="center"/>
    </xf>
    <xf numFmtId="4" fontId="2" fillId="0" borderId="20" xfId="0" applyNumberFormat="1" applyFont="1" applyBorder="1"/>
    <xf numFmtId="4" fontId="2" fillId="0" borderId="19" xfId="0" applyNumberFormat="1" applyFont="1" applyBorder="1"/>
    <xf numFmtId="0" fontId="5" fillId="0" borderId="0" xfId="0" applyFont="1" applyAlignment="1">
      <alignment horizontal="center" wrapText="1"/>
    </xf>
    <xf numFmtId="0" fontId="5" fillId="0" borderId="13" xfId="0" applyFont="1" applyBorder="1" applyAlignment="1">
      <alignment horizontal="right" vertical="top"/>
    </xf>
    <xf numFmtId="0" fontId="2" fillId="0" borderId="13" xfId="0" applyFont="1" applyBorder="1" applyAlignment="1">
      <alignment horizontal="center"/>
    </xf>
    <xf numFmtId="4" fontId="5" fillId="0" borderId="13" xfId="0" applyNumberFormat="1" applyFont="1" applyBorder="1"/>
    <xf numFmtId="4" fontId="5" fillId="0" borderId="0" xfId="0" applyNumberFormat="1" applyFont="1" applyAlignment="1">
      <alignment horizontal="left"/>
    </xf>
    <xf numFmtId="0" fontId="5" fillId="0" borderId="0" xfId="0" applyFont="1" applyAlignment="1">
      <alignment vertical="top"/>
    </xf>
    <xf numFmtId="4" fontId="5" fillId="0" borderId="0" xfId="0" applyNumberFormat="1" applyFont="1" applyAlignment="1">
      <alignment vertical="top"/>
    </xf>
    <xf numFmtId="0" fontId="5" fillId="0" borderId="13" xfId="0" applyFont="1" applyBorder="1" applyAlignment="1">
      <alignment horizontal="left" vertical="top"/>
    </xf>
    <xf numFmtId="0" fontId="5" fillId="0" borderId="13" xfId="0" applyFont="1" applyBorder="1" applyAlignment="1">
      <alignment horizontal="left"/>
    </xf>
    <xf numFmtId="4" fontId="5" fillId="0" borderId="13" xfId="0" applyNumberFormat="1" applyFont="1" applyBorder="1" applyAlignment="1">
      <alignment horizontal="left"/>
    </xf>
    <xf numFmtId="0" fontId="7" fillId="0" borderId="0" xfId="0" applyFont="1"/>
    <xf numFmtId="0" fontId="5" fillId="0" borderId="13" xfId="0" applyFont="1" applyBorder="1" applyAlignment="1">
      <alignment horizontal="center"/>
    </xf>
    <xf numFmtId="0" fontId="5" fillId="0" borderId="20" xfId="0" applyFont="1" applyBorder="1" applyAlignment="1">
      <alignment horizontal="center"/>
    </xf>
    <xf numFmtId="0" fontId="5" fillId="0" borderId="20" xfId="0" applyFont="1" applyBorder="1" applyAlignment="1">
      <alignment horizontal="left" vertical="top"/>
    </xf>
    <xf numFmtId="4" fontId="5" fillId="0" borderId="20" xfId="0" applyNumberFormat="1" applyFont="1" applyBorder="1"/>
    <xf numFmtId="0" fontId="2" fillId="0" borderId="4" xfId="0" applyFont="1" applyBorder="1" applyAlignment="1">
      <alignment horizontal="right" vertical="top"/>
    </xf>
    <xf numFmtId="0" fontId="2" fillId="0" borderId="4" xfId="0" applyFont="1" applyBorder="1" applyAlignment="1">
      <alignment horizontal="justify" vertical="top"/>
    </xf>
    <xf numFmtId="0" fontId="2" fillId="0" borderId="4" xfId="0" applyFont="1" applyBorder="1" applyAlignment="1">
      <alignment horizontal="left"/>
    </xf>
    <xf numFmtId="4" fontId="7" fillId="0" borderId="4" xfId="0" applyNumberFormat="1" applyFont="1" applyBorder="1"/>
    <xf numFmtId="2" fontId="11" fillId="0" borderId="0" xfId="0" applyNumberFormat="1" applyFont="1"/>
    <xf numFmtId="0" fontId="5" fillId="0" borderId="4" xfId="0" applyFont="1" applyBorder="1" applyAlignment="1">
      <alignment horizontal="justify" vertical="top"/>
    </xf>
    <xf numFmtId="0" fontId="5" fillId="0" borderId="4" xfId="0" applyFont="1" applyBorder="1" applyAlignment="1">
      <alignment horizontal="left"/>
    </xf>
    <xf numFmtId="4" fontId="8" fillId="0" borderId="4" xfId="0" applyNumberFormat="1" applyFont="1" applyBorder="1"/>
    <xf numFmtId="164" fontId="13" fillId="0" borderId="24" xfId="0" applyNumberFormat="1" applyFont="1" applyBorder="1"/>
    <xf numFmtId="164" fontId="12" fillId="0" borderId="24" xfId="0" applyNumberFormat="1" applyFont="1" applyBorder="1"/>
    <xf numFmtId="164" fontId="11" fillId="0" borderId="24" xfId="0" applyNumberFormat="1" applyFont="1" applyBorder="1"/>
    <xf numFmtId="0" fontId="11" fillId="0" borderId="24" xfId="0" applyFont="1" applyBorder="1"/>
    <xf numFmtId="164" fontId="11" fillId="0" borderId="0" xfId="0" applyNumberFormat="1" applyFont="1"/>
    <xf numFmtId="164" fontId="12" fillId="0" borderId="0" xfId="0" applyNumberFormat="1" applyFont="1"/>
    <xf numFmtId="164" fontId="13" fillId="0" borderId="0" xfId="0" applyNumberFormat="1" applyFont="1"/>
    <xf numFmtId="164" fontId="11" fillId="0" borderId="24" xfId="0" applyNumberFormat="1" applyFont="1" applyBorder="1" applyAlignment="1">
      <alignment vertical="center"/>
    </xf>
    <xf numFmtId="164" fontId="11" fillId="0" borderId="0" xfId="0" applyNumberFormat="1" applyFont="1" applyAlignment="1">
      <alignment vertical="center"/>
    </xf>
    <xf numFmtId="165" fontId="7" fillId="0" borderId="0" xfId="0" applyNumberFormat="1" applyFont="1"/>
    <xf numFmtId="165" fontId="7" fillId="0" borderId="13" xfId="0" applyNumberFormat="1" applyFont="1" applyBorder="1"/>
    <xf numFmtId="0" fontId="2" fillId="0" borderId="16" xfId="0" applyFont="1" applyBorder="1" applyAlignment="1">
      <alignment horizontal="right" vertical="top"/>
    </xf>
    <xf numFmtId="0" fontId="2" fillId="0" borderId="17" xfId="0" applyFont="1" applyBorder="1" applyAlignment="1">
      <alignment horizontal="center" wrapText="1"/>
    </xf>
    <xf numFmtId="0" fontId="2" fillId="0" borderId="25" xfId="0" applyFont="1" applyBorder="1" applyAlignment="1">
      <alignment horizontal="justify" vertical="top" wrapText="1"/>
    </xf>
    <xf numFmtId="4" fontId="2" fillId="0" borderId="0" xfId="0" applyNumberFormat="1" applyFont="1"/>
    <xf numFmtId="0" fontId="2" fillId="0" borderId="0" xfId="0" applyFont="1" applyAlignment="1">
      <alignment horizontal="left" vertical="center"/>
    </xf>
    <xf numFmtId="0" fontId="5" fillId="0" borderId="25" xfId="0" applyFont="1" applyBorder="1" applyAlignment="1">
      <alignment horizontal="center" vertical="top"/>
    </xf>
    <xf numFmtId="0" fontId="5" fillId="0" borderId="25" xfId="0" applyFont="1" applyBorder="1" applyAlignment="1">
      <alignment horizontal="justify" vertical="top"/>
    </xf>
    <xf numFmtId="0" fontId="17" fillId="0" borderId="0" xfId="0" applyFont="1" applyAlignment="1">
      <alignment horizontal="justify" vertical="top"/>
    </xf>
    <xf numFmtId="0" fontId="17" fillId="0" borderId="0" xfId="0" applyFont="1" applyAlignment="1">
      <alignment horizontal="right" vertical="top"/>
    </xf>
    <xf numFmtId="0" fontId="18" fillId="0" borderId="0" xfId="0" applyFont="1" applyAlignment="1">
      <alignment horizontal="right" vertical="top"/>
    </xf>
    <xf numFmtId="0" fontId="17" fillId="0" borderId="0" xfId="0" applyFont="1" applyAlignment="1">
      <alignment horizontal="center"/>
    </xf>
    <xf numFmtId="0" fontId="20" fillId="0" borderId="7" xfId="0" applyFont="1" applyBorder="1" applyAlignment="1">
      <alignment horizontal="center" vertical="top"/>
    </xf>
    <xf numFmtId="0" fontId="20" fillId="0" borderId="9" xfId="0" applyFont="1" applyBorder="1" applyAlignment="1">
      <alignment horizontal="center"/>
    </xf>
    <xf numFmtId="4" fontId="20" fillId="0" borderId="1" xfId="0" applyNumberFormat="1" applyFont="1" applyBorder="1"/>
    <xf numFmtId="4" fontId="20" fillId="0" borderId="10" xfId="0" applyNumberFormat="1" applyFont="1" applyBorder="1" applyAlignment="1">
      <alignment horizontal="center"/>
    </xf>
    <xf numFmtId="0" fontId="20" fillId="0" borderId="11" xfId="0" applyFont="1" applyBorder="1" applyAlignment="1">
      <alignment horizontal="center" vertical="top"/>
    </xf>
    <xf numFmtId="0" fontId="20" fillId="0" borderId="11" xfId="0" applyFont="1" applyBorder="1" applyAlignment="1">
      <alignment horizontal="center"/>
    </xf>
    <xf numFmtId="4" fontId="20" fillId="0" borderId="11" xfId="0" applyNumberFormat="1" applyFont="1" applyBorder="1"/>
    <xf numFmtId="4" fontId="20" fillId="0" borderId="11" xfId="0" applyNumberFormat="1" applyFont="1" applyBorder="1" applyAlignment="1">
      <alignment horizontal="center"/>
    </xf>
    <xf numFmtId="4" fontId="20" fillId="0" borderId="11" xfId="0" applyNumberFormat="1" applyFont="1" applyBorder="1" applyAlignment="1">
      <alignment horizontal="right"/>
    </xf>
    <xf numFmtId="0" fontId="20" fillId="0" borderId="0" xfId="0" applyFont="1" applyAlignment="1">
      <alignment horizontal="right" vertical="top"/>
    </xf>
    <xf numFmtId="0" fontId="20" fillId="0" borderId="0" xfId="0" applyFont="1" applyAlignment="1">
      <alignment horizontal="justify" vertical="top"/>
    </xf>
    <xf numFmtId="0" fontId="20" fillId="0" borderId="0" xfId="0" applyFont="1" applyAlignment="1">
      <alignment horizontal="left"/>
    </xf>
    <xf numFmtId="4" fontId="21" fillId="0" borderId="0" xfId="0" applyNumberFormat="1" applyFont="1" applyAlignment="1">
      <alignment horizontal="left"/>
    </xf>
    <xf numFmtId="43" fontId="21" fillId="0" borderId="0" xfId="1" applyFont="1"/>
    <xf numFmtId="4" fontId="20" fillId="0" borderId="0" xfId="0" applyNumberFormat="1" applyFont="1"/>
    <xf numFmtId="0" fontId="20" fillId="0" borderId="0" xfId="0" applyFont="1"/>
    <xf numFmtId="0" fontId="21" fillId="0" borderId="0" xfId="0" applyFont="1" applyAlignment="1">
      <alignment horizontal="right" vertical="top"/>
    </xf>
    <xf numFmtId="0" fontId="21" fillId="0" borderId="0" xfId="0" applyFont="1" applyAlignment="1">
      <alignment horizontal="justify" vertical="top"/>
    </xf>
    <xf numFmtId="4" fontId="21" fillId="0" borderId="0" xfId="0" applyNumberFormat="1" applyFont="1"/>
    <xf numFmtId="4" fontId="20" fillId="0" borderId="0" xfId="0" applyNumberFormat="1" applyFont="1" applyAlignment="1">
      <alignment horizontal="center"/>
    </xf>
    <xf numFmtId="0" fontId="20" fillId="0" borderId="13" xfId="0" applyFont="1" applyBorder="1" applyAlignment="1">
      <alignment horizontal="right" vertical="top"/>
    </xf>
    <xf numFmtId="0" fontId="20" fillId="0" borderId="13" xfId="0" applyFont="1" applyBorder="1" applyAlignment="1">
      <alignment horizontal="left" vertical="top"/>
    </xf>
    <xf numFmtId="0" fontId="20" fillId="0" borderId="0" xfId="0" applyFont="1" applyAlignment="1">
      <alignment horizontal="center" vertical="top"/>
    </xf>
    <xf numFmtId="0" fontId="20" fillId="0" borderId="0" xfId="0" applyFont="1" applyAlignment="1">
      <alignment horizontal="center" vertical="center"/>
    </xf>
    <xf numFmtId="0" fontId="20" fillId="0" borderId="0" xfId="0" applyFont="1" applyAlignment="1">
      <alignment horizontal="center"/>
    </xf>
    <xf numFmtId="0" fontId="22" fillId="0" borderId="0" xfId="0" applyFont="1" applyAlignment="1">
      <alignment horizontal="right" vertical="top"/>
    </xf>
    <xf numFmtId="0" fontId="22" fillId="0" borderId="0" xfId="0" applyFont="1" applyAlignment="1">
      <alignment horizontal="left" wrapText="1"/>
    </xf>
    <xf numFmtId="4" fontId="23" fillId="0" borderId="0" xfId="1" applyNumberFormat="1" applyFont="1" applyAlignment="1">
      <alignment horizontal="right" wrapText="1"/>
    </xf>
    <xf numFmtId="4" fontId="22" fillId="0" borderId="0" xfId="1" applyNumberFormat="1" applyFont="1" applyAlignment="1">
      <alignment horizontal="right" wrapText="1"/>
    </xf>
    <xf numFmtId="4" fontId="22" fillId="0" borderId="0" xfId="0" applyNumberFormat="1" applyFont="1"/>
    <xf numFmtId="0" fontId="20" fillId="0" borderId="7" xfId="0" applyFont="1" applyBorder="1" applyAlignment="1">
      <alignment horizontal="right" vertical="top"/>
    </xf>
    <xf numFmtId="0" fontId="20" fillId="0" borderId="19" xfId="0" applyFont="1" applyBorder="1" applyAlignment="1">
      <alignment horizontal="right" vertical="top"/>
    </xf>
    <xf numFmtId="0" fontId="5" fillId="0" borderId="27" xfId="0" applyFont="1" applyBorder="1" applyAlignment="1">
      <alignment horizontal="right" vertical="top"/>
    </xf>
    <xf numFmtId="0" fontId="5" fillId="0" borderId="2" xfId="0" applyFont="1" applyBorder="1" applyAlignment="1">
      <alignment horizontal="right" vertical="top"/>
    </xf>
    <xf numFmtId="0" fontId="5" fillId="0" borderId="27" xfId="0" applyFont="1" applyBorder="1" applyAlignment="1">
      <alignment horizontal="center" wrapText="1"/>
    </xf>
    <xf numFmtId="4" fontId="5" fillId="0" borderId="2" xfId="1" applyNumberFormat="1" applyFont="1" applyBorder="1" applyAlignment="1">
      <alignment horizontal="right" wrapText="1"/>
    </xf>
    <xf numFmtId="4" fontId="5" fillId="0" borderId="27" xfId="0" applyNumberFormat="1" applyFont="1" applyBorder="1"/>
    <xf numFmtId="0" fontId="25" fillId="0" borderId="7" xfId="0" applyFont="1" applyBorder="1" applyAlignment="1">
      <alignment horizontal="center" vertical="top"/>
    </xf>
    <xf numFmtId="0" fontId="25" fillId="0" borderId="7" xfId="0" applyFont="1" applyBorder="1" applyAlignment="1">
      <alignment horizontal="center"/>
    </xf>
    <xf numFmtId="0" fontId="25" fillId="0" borderId="11" xfId="0" applyFont="1" applyBorder="1" applyAlignment="1">
      <alignment horizontal="center" vertical="top"/>
    </xf>
    <xf numFmtId="0" fontId="25" fillId="0" borderId="11" xfId="0" applyFont="1" applyBorder="1" applyAlignment="1">
      <alignment horizontal="center"/>
    </xf>
    <xf numFmtId="4" fontId="25" fillId="0" borderId="11" xfId="0" applyNumberFormat="1" applyFont="1" applyBorder="1" applyAlignment="1">
      <alignment horizontal="center"/>
    </xf>
    <xf numFmtId="4" fontId="25" fillId="0" borderId="11" xfId="0" applyNumberFormat="1" applyFont="1" applyBorder="1" applyAlignment="1">
      <alignment horizontal="right"/>
    </xf>
    <xf numFmtId="0" fontId="25" fillId="0" borderId="0" xfId="0" applyFont="1" applyAlignment="1">
      <alignment horizontal="center" vertical="top"/>
    </xf>
    <xf numFmtId="0" fontId="25" fillId="0" borderId="0" xfId="0" applyFont="1" applyAlignment="1">
      <alignment horizontal="center" vertical="center"/>
    </xf>
    <xf numFmtId="0" fontId="25" fillId="0" borderId="0" xfId="0" applyFont="1" applyAlignment="1">
      <alignment horizontal="center"/>
    </xf>
    <xf numFmtId="4" fontId="25" fillId="0" borderId="0" xfId="0" applyNumberFormat="1" applyFont="1" applyAlignment="1">
      <alignment horizontal="center"/>
    </xf>
    <xf numFmtId="0" fontId="25" fillId="0" borderId="0" xfId="0" applyFont="1" applyAlignment="1">
      <alignment horizontal="right" vertical="top"/>
    </xf>
    <xf numFmtId="0" fontId="25" fillId="0" borderId="0" xfId="0" applyFont="1" applyAlignment="1">
      <alignment horizontal="justify" vertical="top"/>
    </xf>
    <xf numFmtId="0" fontId="25" fillId="0" borderId="0" xfId="0" applyFont="1" applyAlignment="1">
      <alignment horizontal="left"/>
    </xf>
    <xf numFmtId="4" fontId="25" fillId="0" borderId="0" xfId="0" applyNumberFormat="1" applyFont="1"/>
    <xf numFmtId="0" fontId="25" fillId="0" borderId="9" xfId="0" applyFont="1" applyBorder="1" applyAlignment="1">
      <alignment horizontal="center"/>
    </xf>
    <xf numFmtId="4" fontId="25" fillId="0" borderId="1" xfId="0" applyNumberFormat="1" applyFont="1" applyBorder="1"/>
    <xf numFmtId="4" fontId="25" fillId="0" borderId="10" xfId="0" applyNumberFormat="1" applyFont="1" applyBorder="1" applyAlignment="1">
      <alignment horizontal="center"/>
    </xf>
    <xf numFmtId="0" fontId="25" fillId="0" borderId="21" xfId="0" applyFont="1" applyBorder="1" applyAlignment="1">
      <alignment horizontal="center"/>
    </xf>
    <xf numFmtId="4" fontId="25" fillId="0" borderId="5" xfId="0" applyNumberFormat="1" applyFont="1" applyBorder="1"/>
    <xf numFmtId="4" fontId="25" fillId="0" borderId="22" xfId="0" applyNumberFormat="1" applyFont="1" applyBorder="1" applyAlignment="1">
      <alignment horizontal="center"/>
    </xf>
    <xf numFmtId="0" fontId="25" fillId="0" borderId="13" xfId="0" applyFont="1" applyBorder="1" applyAlignment="1">
      <alignment horizontal="right" vertical="top"/>
    </xf>
    <xf numFmtId="0" fontId="25" fillId="0" borderId="13" xfId="0" applyFont="1" applyBorder="1" applyAlignment="1">
      <alignment horizontal="justify" vertical="top"/>
    </xf>
    <xf numFmtId="0" fontId="25" fillId="0" borderId="13" xfId="0" applyFont="1" applyBorder="1" applyAlignment="1">
      <alignment horizontal="left"/>
    </xf>
    <xf numFmtId="4" fontId="25" fillId="0" borderId="13" xfId="0" applyNumberFormat="1" applyFont="1" applyBorder="1"/>
    <xf numFmtId="0" fontId="24" fillId="0" borderId="0" xfId="0" applyFont="1" applyAlignment="1">
      <alignment horizontal="right" vertical="top"/>
    </xf>
    <xf numFmtId="0" fontId="24" fillId="0" borderId="0" xfId="0" applyFont="1" applyAlignment="1">
      <alignment horizontal="left"/>
    </xf>
    <xf numFmtId="4" fontId="24" fillId="0" borderId="0" xfId="0" applyNumberFormat="1" applyFont="1"/>
    <xf numFmtId="0" fontId="2" fillId="0" borderId="7" xfId="0" applyFont="1" applyBorder="1" applyAlignment="1">
      <alignment horizontal="center" vertical="top"/>
    </xf>
    <xf numFmtId="0" fontId="2" fillId="0" borderId="9" xfId="0" applyFont="1" applyBorder="1" applyAlignment="1">
      <alignment horizontal="center"/>
    </xf>
    <xf numFmtId="4" fontId="2" fillId="0" borderId="1" xfId="0" applyNumberFormat="1" applyFont="1" applyBorder="1"/>
    <xf numFmtId="4" fontId="2" fillId="0" borderId="10" xfId="0" applyNumberFormat="1" applyFont="1" applyBorder="1" applyAlignment="1">
      <alignment horizontal="center"/>
    </xf>
    <xf numFmtId="0" fontId="2" fillId="0" borderId="11" xfId="0" applyFont="1" applyBorder="1" applyAlignment="1">
      <alignment horizontal="center" vertical="top"/>
    </xf>
    <xf numFmtId="0" fontId="2" fillId="0" borderId="21" xfId="0" applyFont="1" applyBorder="1" applyAlignment="1">
      <alignment horizontal="center"/>
    </xf>
    <xf numFmtId="4" fontId="2" fillId="0" borderId="5" xfId="0" applyNumberFormat="1" applyFont="1" applyBorder="1"/>
    <xf numFmtId="4" fontId="2" fillId="0" borderId="22" xfId="0" applyNumberFormat="1" applyFont="1" applyBorder="1" applyAlignment="1">
      <alignment horizontal="center"/>
    </xf>
    <xf numFmtId="4" fontId="2" fillId="0" borderId="11" xfId="0" applyNumberFormat="1" applyFont="1" applyBorder="1" applyAlignment="1">
      <alignment horizontal="right"/>
    </xf>
    <xf numFmtId="0" fontId="17" fillId="0" borderId="1" xfId="0" applyFont="1" applyBorder="1" applyAlignment="1">
      <alignment horizontal="center" vertical="top"/>
    </xf>
    <xf numFmtId="0" fontId="17" fillId="0" borderId="1" xfId="0" applyFont="1" applyBorder="1" applyAlignment="1">
      <alignment horizontal="center"/>
    </xf>
    <xf numFmtId="4" fontId="26" fillId="0" borderId="4" xfId="0" applyNumberFormat="1" applyFont="1" applyBorder="1" applyAlignment="1">
      <alignment horizontal="center"/>
    </xf>
    <xf numFmtId="0" fontId="17" fillId="0" borderId="5" xfId="0" applyFont="1" applyBorder="1" applyAlignment="1">
      <alignment horizontal="center" vertical="top"/>
    </xf>
    <xf numFmtId="0" fontId="17" fillId="0" borderId="5" xfId="0" applyFont="1" applyBorder="1" applyAlignment="1">
      <alignment horizontal="center"/>
    </xf>
    <xf numFmtId="4" fontId="26" fillId="0" borderId="0" xfId="0" applyNumberFormat="1" applyFont="1" applyAlignment="1">
      <alignment horizontal="center"/>
    </xf>
    <xf numFmtId="0" fontId="18" fillId="0" borderId="0" xfId="0" applyFont="1" applyAlignment="1">
      <alignment horizontal="center" vertical="top"/>
    </xf>
    <xf numFmtId="4" fontId="26" fillId="0" borderId="0" xfId="0" applyNumberFormat="1" applyFont="1"/>
    <xf numFmtId="0" fontId="27" fillId="0" borderId="0" xfId="0" applyFont="1" applyAlignment="1">
      <alignment horizontal="center" vertical="top"/>
    </xf>
    <xf numFmtId="4" fontId="28" fillId="0" borderId="0" xfId="0" applyNumberFormat="1" applyFont="1"/>
    <xf numFmtId="4" fontId="26" fillId="0" borderId="0" xfId="0" applyNumberFormat="1" applyFont="1" applyAlignment="1">
      <alignment horizontal="right"/>
    </xf>
    <xf numFmtId="0" fontId="18" fillId="0" borderId="6" xfId="0" applyFont="1" applyBorder="1" applyAlignment="1">
      <alignment horizontal="justify" vertical="top"/>
    </xf>
    <xf numFmtId="0" fontId="18" fillId="0" borderId="6" xfId="0" applyFont="1" applyBorder="1" applyAlignment="1">
      <alignment horizontal="center"/>
    </xf>
    <xf numFmtId="4" fontId="28" fillId="0" borderId="6" xfId="0" applyNumberFormat="1" applyFont="1" applyBorder="1" applyAlignment="1">
      <alignment horizontal="right"/>
    </xf>
    <xf numFmtId="0" fontId="17" fillId="0" borderId="0" xfId="0" applyFont="1" applyAlignment="1">
      <alignment horizontal="left" vertical="top"/>
    </xf>
    <xf numFmtId="0" fontId="26" fillId="0" borderId="0" xfId="0" applyFont="1" applyAlignment="1">
      <alignment horizontal="right" vertical="top"/>
    </xf>
    <xf numFmtId="0" fontId="26" fillId="0" borderId="0" xfId="0" applyFont="1" applyAlignment="1">
      <alignment horizontal="justify" vertical="top"/>
    </xf>
    <xf numFmtId="0" fontId="26" fillId="0" borderId="0" xfId="0" applyFont="1" applyAlignment="1">
      <alignment horizontal="center"/>
    </xf>
    <xf numFmtId="0" fontId="17" fillId="0" borderId="6" xfId="0" applyFont="1" applyBorder="1" applyAlignment="1">
      <alignment horizontal="center"/>
    </xf>
    <xf numFmtId="4" fontId="26" fillId="0" borderId="6" xfId="0" applyNumberFormat="1" applyFont="1" applyBorder="1" applyAlignment="1">
      <alignment horizontal="right"/>
    </xf>
    <xf numFmtId="4" fontId="28" fillId="0" borderId="0" xfId="0" applyNumberFormat="1" applyFont="1" applyAlignment="1">
      <alignment horizontal="right"/>
    </xf>
    <xf numFmtId="0" fontId="17" fillId="0" borderId="0" xfId="0" applyFont="1" applyAlignment="1">
      <alignment horizontal="center" vertical="top"/>
    </xf>
    <xf numFmtId="0" fontId="17" fillId="0" borderId="0" xfId="0" applyFont="1" applyAlignment="1">
      <alignment horizontal="center" vertical="center"/>
    </xf>
    <xf numFmtId="0" fontId="18" fillId="0" borderId="0" xfId="0" applyFont="1" applyAlignment="1">
      <alignment horizontal="left" vertical="top"/>
    </xf>
    <xf numFmtId="4" fontId="28" fillId="0" borderId="6" xfId="0" applyNumberFormat="1" applyFont="1" applyBorder="1"/>
    <xf numFmtId="0" fontId="18" fillId="0" borderId="0" xfId="0" applyFont="1" applyAlignment="1">
      <alignment horizontal="justify" vertical="top"/>
    </xf>
    <xf numFmtId="0" fontId="18" fillId="0" borderId="0" xfId="0" applyFont="1" applyAlignment="1">
      <alignment horizontal="center"/>
    </xf>
    <xf numFmtId="0" fontId="19" fillId="0" borderId="0" xfId="0" applyFont="1" applyAlignment="1">
      <alignment horizontal="justify" vertical="top"/>
    </xf>
    <xf numFmtId="0" fontId="18" fillId="0" borderId="0" xfId="0" applyFont="1" applyAlignment="1">
      <alignment horizontal="left"/>
    </xf>
    <xf numFmtId="0" fontId="21" fillId="0" borderId="0" xfId="0" applyFont="1" applyAlignment="1">
      <alignment horizontal="left"/>
    </xf>
    <xf numFmtId="4" fontId="5" fillId="0" borderId="2" xfId="0" applyNumberFormat="1" applyFont="1" applyBorder="1"/>
    <xf numFmtId="4" fontId="5" fillId="0" borderId="26" xfId="0" applyNumberFormat="1" applyFont="1" applyBorder="1"/>
    <xf numFmtId="0" fontId="5" fillId="0" borderId="2" xfId="0" applyFont="1" applyBorder="1" applyAlignment="1">
      <alignment horizontal="left"/>
    </xf>
    <xf numFmtId="0" fontId="5" fillId="0" borderId="28" xfId="0" applyFont="1" applyBorder="1" applyAlignment="1">
      <alignment horizontal="right" vertical="top"/>
    </xf>
    <xf numFmtId="0" fontId="5" fillId="0" borderId="28" xfId="0" applyFont="1" applyBorder="1" applyAlignment="1">
      <alignment horizontal="left"/>
    </xf>
    <xf numFmtId="4" fontId="5" fillId="0" borderId="28" xfId="0" applyNumberFormat="1" applyFont="1" applyBorder="1"/>
    <xf numFmtId="0" fontId="18" fillId="0" borderId="6" xfId="0" applyFont="1" applyBorder="1" applyAlignment="1">
      <alignment vertical="top"/>
    </xf>
    <xf numFmtId="0" fontId="14" fillId="0" borderId="0" xfId="0" applyFont="1" applyAlignment="1">
      <alignment vertical="top"/>
    </xf>
    <xf numFmtId="0" fontId="11" fillId="0" borderId="4" xfId="0" applyFont="1" applyBorder="1" applyAlignment="1">
      <alignment wrapText="1"/>
    </xf>
    <xf numFmtId="1" fontId="11" fillId="0" borderId="4" xfId="0" applyNumberFormat="1" applyFont="1" applyBorder="1"/>
    <xf numFmtId="2" fontId="11" fillId="0" borderId="4" xfId="0" applyNumberFormat="1" applyFont="1" applyBorder="1"/>
    <xf numFmtId="4" fontId="13" fillId="0" borderId="4" xfId="0" applyNumberFormat="1" applyFont="1" applyBorder="1"/>
    <xf numFmtId="4" fontId="11" fillId="0" borderId="4" xfId="0" applyNumberFormat="1" applyFont="1" applyBorder="1"/>
    <xf numFmtId="0" fontId="13" fillId="0" borderId="0" xfId="0" applyFont="1"/>
    <xf numFmtId="4" fontId="13" fillId="0" borderId="0" xfId="0" applyNumberFormat="1" applyFont="1"/>
    <xf numFmtId="0" fontId="13" fillId="0" borderId="4" xfId="0" applyFont="1" applyBorder="1" applyAlignment="1">
      <alignment horizontal="center"/>
    </xf>
    <xf numFmtId="0" fontId="20" fillId="0" borderId="30" xfId="0" applyFont="1" applyBorder="1" applyAlignment="1">
      <alignment horizontal="justify" vertical="top"/>
    </xf>
    <xf numFmtId="0" fontId="2" fillId="0" borderId="29" xfId="0" applyFont="1" applyBorder="1" applyAlignment="1">
      <alignment horizontal="center"/>
    </xf>
    <xf numFmtId="4" fontId="2" fillId="0" borderId="26" xfId="0" applyNumberFormat="1" applyFont="1" applyBorder="1" applyAlignment="1">
      <alignment horizontal="center"/>
    </xf>
    <xf numFmtId="4" fontId="2" fillId="0" borderId="31" xfId="0" applyNumberFormat="1" applyFont="1" applyBorder="1" applyAlignment="1">
      <alignment horizontal="center"/>
    </xf>
    <xf numFmtId="0" fontId="2" fillId="0" borderId="0" xfId="0" applyFont="1" applyAlignment="1">
      <alignment horizontal="left" vertical="center" wrapText="1"/>
    </xf>
    <xf numFmtId="0" fontId="2" fillId="0" borderId="0" xfId="0" applyFont="1" applyAlignment="1">
      <alignment horizontal="center" vertical="top"/>
    </xf>
    <xf numFmtId="0" fontId="2" fillId="0" borderId="0" xfId="0" applyFont="1" applyAlignment="1">
      <alignment horizontal="center" wrapText="1"/>
    </xf>
    <xf numFmtId="0" fontId="13" fillId="0" borderId="0" xfId="0" applyFont="1" applyAlignment="1">
      <alignment horizontal="center"/>
    </xf>
    <xf numFmtId="0" fontId="11" fillId="0" borderId="0" xfId="0" applyFont="1" applyAlignment="1">
      <alignment horizontal="left"/>
    </xf>
    <xf numFmtId="0" fontId="11" fillId="0" borderId="0" xfId="0" applyFont="1" applyAlignment="1">
      <alignment horizontal="left" vertical="top" wrapText="1"/>
    </xf>
    <xf numFmtId="0" fontId="7" fillId="0" borderId="0" xfId="0" applyFont="1" applyAlignment="1">
      <alignment horizontal="left" wrapText="1"/>
    </xf>
    <xf numFmtId="0" fontId="2" fillId="0" borderId="0" xfId="0" applyFont="1" applyAlignment="1">
      <alignment horizontal="left" vertical="top"/>
    </xf>
    <xf numFmtId="0" fontId="2" fillId="0" borderId="0" xfId="0" applyFont="1" applyAlignment="1">
      <alignment horizontal="left" vertical="top" wrapText="1"/>
    </xf>
    <xf numFmtId="0" fontId="14" fillId="0" borderId="0" xfId="0" applyFont="1" applyAlignment="1">
      <alignment horizontal="left"/>
    </xf>
    <xf numFmtId="0" fontId="12" fillId="0" borderId="4" xfId="0" applyFont="1" applyBorder="1" applyAlignment="1">
      <alignment horizontal="left"/>
    </xf>
    <xf numFmtId="164" fontId="12" fillId="0" borderId="4" xfId="0" applyNumberFormat="1" applyFont="1" applyBorder="1" applyAlignment="1">
      <alignment horizontal="right"/>
    </xf>
    <xf numFmtId="164" fontId="11" fillId="0" borderId="4" xfId="0" applyNumberFormat="1" applyFont="1" applyBorder="1" applyAlignment="1">
      <alignment horizontal="right"/>
    </xf>
    <xf numFmtId="164" fontId="11" fillId="0" borderId="4" xfId="0" applyNumberFormat="1" applyFont="1" applyBorder="1" applyAlignment="1">
      <alignment horizontal="right" vertical="center"/>
    </xf>
    <xf numFmtId="0" fontId="13" fillId="0" borderId="4" xfId="0" applyFont="1" applyBorder="1" applyAlignment="1">
      <alignment horizontal="right"/>
    </xf>
    <xf numFmtId="0" fontId="11" fillId="0" borderId="23" xfId="0" applyFont="1" applyBorder="1" applyAlignment="1">
      <alignment horizontal="left"/>
    </xf>
    <xf numFmtId="0" fontId="11" fillId="0" borderId="3" xfId="0" applyFont="1" applyBorder="1" applyAlignment="1">
      <alignment horizontal="left"/>
    </xf>
    <xf numFmtId="164" fontId="11" fillId="0" borderId="23" xfId="0" applyNumberFormat="1" applyFont="1" applyBorder="1" applyAlignment="1">
      <alignment horizontal="right"/>
    </xf>
    <xf numFmtId="164" fontId="11" fillId="0" borderId="3" xfId="0" applyNumberFormat="1" applyFont="1" applyBorder="1" applyAlignment="1">
      <alignment horizontal="right"/>
    </xf>
    <xf numFmtId="0" fontId="12" fillId="0" borderId="23" xfId="0" applyFont="1" applyBorder="1" applyAlignment="1">
      <alignment horizontal="left"/>
    </xf>
    <xf numFmtId="0" fontId="12" fillId="0" borderId="3" xfId="0" applyFont="1" applyBorder="1" applyAlignment="1">
      <alignment horizontal="left"/>
    </xf>
    <xf numFmtId="0" fontId="13" fillId="0" borderId="23" xfId="0" applyFont="1" applyBorder="1" applyAlignment="1">
      <alignment horizontal="left"/>
    </xf>
    <xf numFmtId="0" fontId="13" fillId="0" borderId="3" xfId="0" applyFont="1" applyBorder="1" applyAlignment="1">
      <alignment horizontal="left"/>
    </xf>
    <xf numFmtId="0" fontId="11" fillId="0" borderId="23" xfId="0" applyFont="1" applyBorder="1" applyAlignment="1">
      <alignment horizontal="left" wrapText="1"/>
    </xf>
    <xf numFmtId="0" fontId="11" fillId="0" borderId="3" xfId="0" applyFont="1" applyBorder="1" applyAlignment="1">
      <alignment horizontal="left" wrapText="1"/>
    </xf>
    <xf numFmtId="0" fontId="12" fillId="0" borderId="23" xfId="0" applyFont="1" applyBorder="1" applyAlignment="1">
      <alignment horizontal="left" wrapText="1"/>
    </xf>
    <xf numFmtId="0" fontId="12" fillId="0" borderId="3" xfId="0" applyFont="1" applyBorder="1" applyAlignment="1">
      <alignment horizontal="left" wrapText="1"/>
    </xf>
    <xf numFmtId="0" fontId="11" fillId="0" borderId="4" xfId="0" applyFont="1" applyBorder="1" applyAlignment="1">
      <alignment horizontal="left"/>
    </xf>
    <xf numFmtId="0" fontId="13" fillId="0" borderId="4" xfId="0" applyFont="1" applyBorder="1" applyAlignment="1">
      <alignment horizontal="left"/>
    </xf>
    <xf numFmtId="0" fontId="14" fillId="0" borderId="0" xfId="0" applyFont="1" applyAlignment="1">
      <alignment horizontal="left" vertical="top"/>
    </xf>
    <xf numFmtId="0" fontId="5" fillId="0" borderId="0" xfId="0" applyFont="1" applyAlignment="1">
      <alignment horizontal="left" vertical="top"/>
    </xf>
    <xf numFmtId="164" fontId="13" fillId="0" borderId="4" xfId="0" applyNumberFormat="1" applyFont="1" applyBorder="1" applyAlignment="1">
      <alignment horizontal="right"/>
    </xf>
    <xf numFmtId="0" fontId="20" fillId="0" borderId="8" xfId="0" applyFont="1" applyBorder="1" applyAlignment="1">
      <alignment horizontal="center" vertical="center"/>
    </xf>
    <xf numFmtId="4" fontId="20" fillId="0" borderId="8" xfId="0" applyNumberFormat="1" applyFont="1" applyBorder="1" applyAlignment="1">
      <alignment horizontal="center"/>
    </xf>
    <xf numFmtId="0" fontId="15" fillId="0" borderId="0" xfId="0" applyFont="1" applyAlignment="1">
      <alignment horizontal="left"/>
    </xf>
    <xf numFmtId="0" fontId="25" fillId="0" borderId="8" xfId="0" applyFont="1" applyBorder="1" applyAlignment="1">
      <alignment horizontal="center" vertical="center"/>
    </xf>
    <xf numFmtId="4" fontId="25" fillId="0" borderId="8" xfId="0" applyNumberFormat="1" applyFont="1" applyBorder="1" applyAlignment="1">
      <alignment horizontal="center"/>
    </xf>
    <xf numFmtId="0" fontId="10" fillId="0" borderId="0" xfId="0" applyFont="1" applyAlignment="1">
      <alignment horizontal="left" vertical="top"/>
    </xf>
    <xf numFmtId="0" fontId="2" fillId="0" borderId="8" xfId="0" applyFont="1" applyBorder="1" applyAlignment="1">
      <alignment horizontal="center" vertical="center"/>
    </xf>
    <xf numFmtId="4" fontId="2" fillId="0" borderId="8" xfId="0" applyNumberFormat="1" applyFont="1" applyBorder="1" applyAlignment="1">
      <alignment horizontal="center"/>
    </xf>
    <xf numFmtId="164" fontId="12" fillId="0" borderId="23" xfId="0" applyNumberFormat="1" applyFont="1" applyBorder="1" applyAlignment="1">
      <alignment horizontal="right"/>
    </xf>
    <xf numFmtId="164" fontId="12" fillId="0" borderId="3" xfId="0" applyNumberFormat="1" applyFont="1" applyBorder="1" applyAlignment="1">
      <alignment horizontal="right"/>
    </xf>
    <xf numFmtId="0" fontId="2" fillId="0" borderId="12" xfId="0" applyFont="1" applyBorder="1" applyAlignment="1">
      <alignment horizontal="left" wrapText="1"/>
    </xf>
    <xf numFmtId="0" fontId="5" fillId="0" borderId="14" xfId="0" applyFont="1" applyBorder="1" applyAlignment="1">
      <alignment horizontal="left" vertical="top"/>
    </xf>
    <xf numFmtId="4" fontId="21" fillId="0" borderId="0" xfId="0" applyNumberFormat="1" applyFont="1" applyAlignment="1">
      <alignment horizontal="left"/>
    </xf>
    <xf numFmtId="0" fontId="21" fillId="0" borderId="0" xfId="0" applyFont="1" applyAlignment="1">
      <alignment horizontal="left"/>
    </xf>
    <xf numFmtId="0" fontId="5" fillId="0" borderId="16" xfId="0" applyFont="1" applyBorder="1" applyAlignment="1">
      <alignment horizontal="justify" vertical="top"/>
    </xf>
    <xf numFmtId="0" fontId="5" fillId="0" borderId="0" xfId="0" applyFont="1" applyAlignment="1">
      <alignment horizontal="justify" vertical="top"/>
    </xf>
    <xf numFmtId="0" fontId="5" fillId="0" borderId="17" xfId="0" applyFont="1" applyBorder="1" applyAlignment="1">
      <alignment horizontal="justify" vertical="top"/>
    </xf>
    <xf numFmtId="4" fontId="2" fillId="0" borderId="0" xfId="1" applyNumberFormat="1" applyFont="1" applyAlignment="1">
      <alignment horizontal="center" wrapText="1"/>
    </xf>
    <xf numFmtId="0" fontId="20" fillId="0" borderId="0" xfId="0" applyFont="1" applyAlignment="1">
      <alignment horizontal="left" vertical="top"/>
    </xf>
    <xf numFmtId="4" fontId="20" fillId="0" borderId="0" xfId="0" applyNumberFormat="1" applyFont="1" applyAlignment="1">
      <alignment horizontal="center"/>
    </xf>
    <xf numFmtId="0" fontId="5" fillId="0" borderId="26" xfId="0" applyFont="1" applyBorder="1" applyAlignment="1">
      <alignment horizontal="left" vertical="top"/>
    </xf>
    <xf numFmtId="0" fontId="5" fillId="0" borderId="2" xfId="0" applyFont="1" applyBorder="1" applyAlignment="1">
      <alignment horizontal="left" vertical="top"/>
    </xf>
    <xf numFmtId="0" fontId="18" fillId="0" borderId="0" xfId="0" applyFont="1" applyAlignment="1">
      <alignment horizontal="left" vertical="top"/>
    </xf>
    <xf numFmtId="0" fontId="13" fillId="0" borderId="4" xfId="0" applyFont="1" applyBorder="1" applyAlignment="1">
      <alignment horizontal="center"/>
    </xf>
    <xf numFmtId="0" fontId="17" fillId="0" borderId="2" xfId="0" applyFont="1" applyBorder="1" applyAlignment="1">
      <alignment horizontal="center" vertical="center"/>
    </xf>
    <xf numFmtId="4" fontId="26" fillId="0" borderId="3" xfId="0" applyNumberFormat="1" applyFont="1" applyBorder="1" applyAlignment="1">
      <alignment horizontal="center"/>
    </xf>
    <xf numFmtId="4" fontId="26" fillId="0" borderId="4" xfId="0" applyNumberFormat="1" applyFont="1" applyBorder="1" applyAlignment="1">
      <alignment horizontal="center"/>
    </xf>
    <xf numFmtId="0" fontId="27" fillId="0" borderId="0" xfId="0" applyFont="1" applyAlignment="1">
      <alignment horizontal="left" vertical="top"/>
    </xf>
  </cellXfs>
  <cellStyles count="3">
    <cellStyle name="Normalno" xfId="0" builtinId="0"/>
    <cellStyle name="Zarez" xfId="1" builtinId="3"/>
    <cellStyle name="Zarez 2" xfId="2" xr:uid="{F4B71196-3DAF-4CA6-9CCF-E19E8D80D1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0</xdr:row>
      <xdr:rowOff>66675</xdr:rowOff>
    </xdr:from>
    <xdr:to>
      <xdr:col>1</xdr:col>
      <xdr:colOff>600075</xdr:colOff>
      <xdr:row>3</xdr:row>
      <xdr:rowOff>168910</xdr:rowOff>
    </xdr:to>
    <xdr:pic>
      <xdr:nvPicPr>
        <xdr:cNvPr id="4" name="Slika 3" descr="Slika na kojoj se prikazuje tekst, isječak crteža&#10;&#10;Opis je automatski generiran">
          <a:extLst>
            <a:ext uri="{FF2B5EF4-FFF2-40B4-BE49-F238E27FC236}">
              <a16:creationId xmlns:a16="http://schemas.microsoft.com/office/drawing/2014/main" id="{174A2976-DD20-8C85-F055-227692207E4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8150" y="66675"/>
          <a:ext cx="514350" cy="673735"/>
        </a:xfrm>
        <a:prstGeom prst="rect">
          <a:avLst/>
        </a:prstGeom>
        <a:solidFill>
          <a:srgbClr val="FFFFFF"/>
        </a:solidFill>
        <a:ln>
          <a:noFill/>
        </a:ln>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E7BD8-B24E-4841-88B2-171EF2ED76F0}">
  <sheetPr>
    <pageSetUpPr fitToPage="1"/>
  </sheetPr>
  <dimension ref="A5:H670"/>
  <sheetViews>
    <sheetView tabSelected="1" zoomScaleNormal="100" workbookViewId="0">
      <selection activeCell="G13" sqref="G13"/>
    </sheetView>
  </sheetViews>
  <sheetFormatPr defaultRowHeight="15" x14ac:dyDescent="0.25"/>
  <cols>
    <col min="1" max="1" width="5.28515625" style="9" customWidth="1"/>
    <col min="2" max="2" width="45.140625" style="10" customWidth="1"/>
    <col min="3" max="3" width="13.28515625" style="51" bestFit="1" customWidth="1"/>
    <col min="4" max="4" width="13.28515625" style="23" bestFit="1" customWidth="1"/>
    <col min="5" max="5" width="11.7109375" style="23" bestFit="1" customWidth="1"/>
    <col min="6" max="6" width="13.7109375" style="23" bestFit="1" customWidth="1"/>
    <col min="7" max="7" width="14.7109375" style="50" customWidth="1"/>
    <col min="8" max="8" width="11.7109375" style="50" bestFit="1" customWidth="1"/>
    <col min="254" max="254" width="5.28515625" customWidth="1"/>
    <col min="255" max="255" width="48" customWidth="1"/>
    <col min="256" max="256" width="7.28515625" customWidth="1"/>
    <col min="258" max="258" width="9.28515625" customWidth="1"/>
    <col min="259" max="259" width="12.7109375" customWidth="1"/>
    <col min="510" max="510" width="5.28515625" customWidth="1"/>
    <col min="511" max="511" width="48" customWidth="1"/>
    <col min="512" max="512" width="7.28515625" customWidth="1"/>
    <col min="514" max="514" width="9.28515625" customWidth="1"/>
    <col min="515" max="515" width="12.7109375" customWidth="1"/>
    <col min="766" max="766" width="5.28515625" customWidth="1"/>
    <col min="767" max="767" width="48" customWidth="1"/>
    <col min="768" max="768" width="7.28515625" customWidth="1"/>
    <col min="770" max="770" width="9.28515625" customWidth="1"/>
    <col min="771" max="771" width="12.7109375" customWidth="1"/>
    <col min="1022" max="1022" width="5.28515625" customWidth="1"/>
    <col min="1023" max="1023" width="48" customWidth="1"/>
    <col min="1024" max="1024" width="7.28515625" customWidth="1"/>
    <col min="1026" max="1026" width="9.28515625" customWidth="1"/>
    <col min="1027" max="1027" width="12.7109375" customWidth="1"/>
    <col min="1278" max="1278" width="5.28515625" customWidth="1"/>
    <col min="1279" max="1279" width="48" customWidth="1"/>
    <col min="1280" max="1280" width="7.28515625" customWidth="1"/>
    <col min="1282" max="1282" width="9.28515625" customWidth="1"/>
    <col min="1283" max="1283" width="12.7109375" customWidth="1"/>
    <col min="1534" max="1534" width="5.28515625" customWidth="1"/>
    <col min="1535" max="1535" width="48" customWidth="1"/>
    <col min="1536" max="1536" width="7.28515625" customWidth="1"/>
    <col min="1538" max="1538" width="9.28515625" customWidth="1"/>
    <col min="1539" max="1539" width="12.7109375" customWidth="1"/>
    <col min="1790" max="1790" width="5.28515625" customWidth="1"/>
    <col min="1791" max="1791" width="48" customWidth="1"/>
    <col min="1792" max="1792" width="7.28515625" customWidth="1"/>
    <col min="1794" max="1794" width="9.28515625" customWidth="1"/>
    <col min="1795" max="1795" width="12.7109375" customWidth="1"/>
    <col min="2046" max="2046" width="5.28515625" customWidth="1"/>
    <col min="2047" max="2047" width="48" customWidth="1"/>
    <col min="2048" max="2048" width="7.28515625" customWidth="1"/>
    <col min="2050" max="2050" width="9.28515625" customWidth="1"/>
    <col min="2051" max="2051" width="12.7109375" customWidth="1"/>
    <col min="2302" max="2302" width="5.28515625" customWidth="1"/>
    <col min="2303" max="2303" width="48" customWidth="1"/>
    <col min="2304" max="2304" width="7.28515625" customWidth="1"/>
    <col min="2306" max="2306" width="9.28515625" customWidth="1"/>
    <col min="2307" max="2307" width="12.7109375" customWidth="1"/>
    <col min="2558" max="2558" width="5.28515625" customWidth="1"/>
    <col min="2559" max="2559" width="48" customWidth="1"/>
    <col min="2560" max="2560" width="7.28515625" customWidth="1"/>
    <col min="2562" max="2562" width="9.28515625" customWidth="1"/>
    <col min="2563" max="2563" width="12.7109375" customWidth="1"/>
    <col min="2814" max="2814" width="5.28515625" customWidth="1"/>
    <col min="2815" max="2815" width="48" customWidth="1"/>
    <col min="2816" max="2816" width="7.28515625" customWidth="1"/>
    <col min="2818" max="2818" width="9.28515625" customWidth="1"/>
    <col min="2819" max="2819" width="12.7109375" customWidth="1"/>
    <col min="3070" max="3070" width="5.28515625" customWidth="1"/>
    <col min="3071" max="3071" width="48" customWidth="1"/>
    <col min="3072" max="3072" width="7.28515625" customWidth="1"/>
    <col min="3074" max="3074" width="9.28515625" customWidth="1"/>
    <col min="3075" max="3075" width="12.7109375" customWidth="1"/>
    <col min="3326" max="3326" width="5.28515625" customWidth="1"/>
    <col min="3327" max="3327" width="48" customWidth="1"/>
    <col min="3328" max="3328" width="7.28515625" customWidth="1"/>
    <col min="3330" max="3330" width="9.28515625" customWidth="1"/>
    <col min="3331" max="3331" width="12.7109375" customWidth="1"/>
    <col min="3582" max="3582" width="5.28515625" customWidth="1"/>
    <col min="3583" max="3583" width="48" customWidth="1"/>
    <col min="3584" max="3584" width="7.28515625" customWidth="1"/>
    <col min="3586" max="3586" width="9.28515625" customWidth="1"/>
    <col min="3587" max="3587" width="12.7109375" customWidth="1"/>
    <col min="3838" max="3838" width="5.28515625" customWidth="1"/>
    <col min="3839" max="3839" width="48" customWidth="1"/>
    <col min="3840" max="3840" width="7.28515625" customWidth="1"/>
    <col min="3842" max="3842" width="9.28515625" customWidth="1"/>
    <col min="3843" max="3843" width="12.7109375" customWidth="1"/>
    <col min="4094" max="4094" width="5.28515625" customWidth="1"/>
    <col min="4095" max="4095" width="48" customWidth="1"/>
    <col min="4096" max="4096" width="7.28515625" customWidth="1"/>
    <col min="4098" max="4098" width="9.28515625" customWidth="1"/>
    <col min="4099" max="4099" width="12.7109375" customWidth="1"/>
    <col min="4350" max="4350" width="5.28515625" customWidth="1"/>
    <col min="4351" max="4351" width="48" customWidth="1"/>
    <col min="4352" max="4352" width="7.28515625" customWidth="1"/>
    <col min="4354" max="4354" width="9.28515625" customWidth="1"/>
    <col min="4355" max="4355" width="12.7109375" customWidth="1"/>
    <col min="4606" max="4606" width="5.28515625" customWidth="1"/>
    <col min="4607" max="4607" width="48" customWidth="1"/>
    <col min="4608" max="4608" width="7.28515625" customWidth="1"/>
    <col min="4610" max="4610" width="9.28515625" customWidth="1"/>
    <col min="4611" max="4611" width="12.7109375" customWidth="1"/>
    <col min="4862" max="4862" width="5.28515625" customWidth="1"/>
    <col min="4863" max="4863" width="48" customWidth="1"/>
    <col min="4864" max="4864" width="7.28515625" customWidth="1"/>
    <col min="4866" max="4866" width="9.28515625" customWidth="1"/>
    <col min="4867" max="4867" width="12.7109375" customWidth="1"/>
    <col min="5118" max="5118" width="5.28515625" customWidth="1"/>
    <col min="5119" max="5119" width="48" customWidth="1"/>
    <col min="5120" max="5120" width="7.28515625" customWidth="1"/>
    <col min="5122" max="5122" width="9.28515625" customWidth="1"/>
    <col min="5123" max="5123" width="12.7109375" customWidth="1"/>
    <col min="5374" max="5374" width="5.28515625" customWidth="1"/>
    <col min="5375" max="5375" width="48" customWidth="1"/>
    <col min="5376" max="5376" width="7.28515625" customWidth="1"/>
    <col min="5378" max="5378" width="9.28515625" customWidth="1"/>
    <col min="5379" max="5379" width="12.7109375" customWidth="1"/>
    <col min="5630" max="5630" width="5.28515625" customWidth="1"/>
    <col min="5631" max="5631" width="48" customWidth="1"/>
    <col min="5632" max="5632" width="7.28515625" customWidth="1"/>
    <col min="5634" max="5634" width="9.28515625" customWidth="1"/>
    <col min="5635" max="5635" width="12.7109375" customWidth="1"/>
    <col min="5886" max="5886" width="5.28515625" customWidth="1"/>
    <col min="5887" max="5887" width="48" customWidth="1"/>
    <col min="5888" max="5888" width="7.28515625" customWidth="1"/>
    <col min="5890" max="5890" width="9.28515625" customWidth="1"/>
    <col min="5891" max="5891" width="12.7109375" customWidth="1"/>
    <col min="6142" max="6142" width="5.28515625" customWidth="1"/>
    <col min="6143" max="6143" width="48" customWidth="1"/>
    <col min="6144" max="6144" width="7.28515625" customWidth="1"/>
    <col min="6146" max="6146" width="9.28515625" customWidth="1"/>
    <col min="6147" max="6147" width="12.7109375" customWidth="1"/>
    <col min="6398" max="6398" width="5.28515625" customWidth="1"/>
    <col min="6399" max="6399" width="48" customWidth="1"/>
    <col min="6400" max="6400" width="7.28515625" customWidth="1"/>
    <col min="6402" max="6402" width="9.28515625" customWidth="1"/>
    <col min="6403" max="6403" width="12.7109375" customWidth="1"/>
    <col min="6654" max="6654" width="5.28515625" customWidth="1"/>
    <col min="6655" max="6655" width="48" customWidth="1"/>
    <col min="6656" max="6656" width="7.28515625" customWidth="1"/>
    <col min="6658" max="6658" width="9.28515625" customWidth="1"/>
    <col min="6659" max="6659" width="12.7109375" customWidth="1"/>
    <col min="6910" max="6910" width="5.28515625" customWidth="1"/>
    <col min="6911" max="6911" width="48" customWidth="1"/>
    <col min="6912" max="6912" width="7.28515625" customWidth="1"/>
    <col min="6914" max="6914" width="9.28515625" customWidth="1"/>
    <col min="6915" max="6915" width="12.7109375" customWidth="1"/>
    <col min="7166" max="7166" width="5.28515625" customWidth="1"/>
    <col min="7167" max="7167" width="48" customWidth="1"/>
    <col min="7168" max="7168" width="7.28515625" customWidth="1"/>
    <col min="7170" max="7170" width="9.28515625" customWidth="1"/>
    <col min="7171" max="7171" width="12.7109375" customWidth="1"/>
    <col min="7422" max="7422" width="5.28515625" customWidth="1"/>
    <col min="7423" max="7423" width="48" customWidth="1"/>
    <col min="7424" max="7424" width="7.28515625" customWidth="1"/>
    <col min="7426" max="7426" width="9.28515625" customWidth="1"/>
    <col min="7427" max="7427" width="12.7109375" customWidth="1"/>
    <col min="7678" max="7678" width="5.28515625" customWidth="1"/>
    <col min="7679" max="7679" width="48" customWidth="1"/>
    <col min="7680" max="7680" width="7.28515625" customWidth="1"/>
    <col min="7682" max="7682" width="9.28515625" customWidth="1"/>
    <col min="7683" max="7683" width="12.7109375" customWidth="1"/>
    <col min="7934" max="7934" width="5.28515625" customWidth="1"/>
    <col min="7935" max="7935" width="48" customWidth="1"/>
    <col min="7936" max="7936" width="7.28515625" customWidth="1"/>
    <col min="7938" max="7938" width="9.28515625" customWidth="1"/>
    <col min="7939" max="7939" width="12.7109375" customWidth="1"/>
    <col min="8190" max="8190" width="5.28515625" customWidth="1"/>
    <col min="8191" max="8191" width="48" customWidth="1"/>
    <col min="8192" max="8192" width="7.28515625" customWidth="1"/>
    <col min="8194" max="8194" width="9.28515625" customWidth="1"/>
    <col min="8195" max="8195" width="12.7109375" customWidth="1"/>
    <col min="8446" max="8446" width="5.28515625" customWidth="1"/>
    <col min="8447" max="8447" width="48" customWidth="1"/>
    <col min="8448" max="8448" width="7.28515625" customWidth="1"/>
    <col min="8450" max="8450" width="9.28515625" customWidth="1"/>
    <col min="8451" max="8451" width="12.7109375" customWidth="1"/>
    <col min="8702" max="8702" width="5.28515625" customWidth="1"/>
    <col min="8703" max="8703" width="48" customWidth="1"/>
    <col min="8704" max="8704" width="7.28515625" customWidth="1"/>
    <col min="8706" max="8706" width="9.28515625" customWidth="1"/>
    <col min="8707" max="8707" width="12.7109375" customWidth="1"/>
    <col min="8958" max="8958" width="5.28515625" customWidth="1"/>
    <col min="8959" max="8959" width="48" customWidth="1"/>
    <col min="8960" max="8960" width="7.28515625" customWidth="1"/>
    <col min="8962" max="8962" width="9.28515625" customWidth="1"/>
    <col min="8963" max="8963" width="12.7109375" customWidth="1"/>
    <col min="9214" max="9214" width="5.28515625" customWidth="1"/>
    <col min="9215" max="9215" width="48" customWidth="1"/>
    <col min="9216" max="9216" width="7.28515625" customWidth="1"/>
    <col min="9218" max="9218" width="9.28515625" customWidth="1"/>
    <col min="9219" max="9219" width="12.7109375" customWidth="1"/>
    <col min="9470" max="9470" width="5.28515625" customWidth="1"/>
    <col min="9471" max="9471" width="48" customWidth="1"/>
    <col min="9472" max="9472" width="7.28515625" customWidth="1"/>
    <col min="9474" max="9474" width="9.28515625" customWidth="1"/>
    <col min="9475" max="9475" width="12.7109375" customWidth="1"/>
    <col min="9726" max="9726" width="5.28515625" customWidth="1"/>
    <col min="9727" max="9727" width="48" customWidth="1"/>
    <col min="9728" max="9728" width="7.28515625" customWidth="1"/>
    <col min="9730" max="9730" width="9.28515625" customWidth="1"/>
    <col min="9731" max="9731" width="12.7109375" customWidth="1"/>
    <col min="9982" max="9982" width="5.28515625" customWidth="1"/>
    <col min="9983" max="9983" width="48" customWidth="1"/>
    <col min="9984" max="9984" width="7.28515625" customWidth="1"/>
    <col min="9986" max="9986" width="9.28515625" customWidth="1"/>
    <col min="9987" max="9987" width="12.7109375" customWidth="1"/>
    <col min="10238" max="10238" width="5.28515625" customWidth="1"/>
    <col min="10239" max="10239" width="48" customWidth="1"/>
    <col min="10240" max="10240" width="7.28515625" customWidth="1"/>
    <col min="10242" max="10242" width="9.28515625" customWidth="1"/>
    <col min="10243" max="10243" width="12.7109375" customWidth="1"/>
    <col min="10494" max="10494" width="5.28515625" customWidth="1"/>
    <col min="10495" max="10495" width="48" customWidth="1"/>
    <col min="10496" max="10496" width="7.28515625" customWidth="1"/>
    <col min="10498" max="10498" width="9.28515625" customWidth="1"/>
    <col min="10499" max="10499" width="12.7109375" customWidth="1"/>
    <col min="10750" max="10750" width="5.28515625" customWidth="1"/>
    <col min="10751" max="10751" width="48" customWidth="1"/>
    <col min="10752" max="10752" width="7.28515625" customWidth="1"/>
    <col min="10754" max="10754" width="9.28515625" customWidth="1"/>
    <col min="10755" max="10755" width="12.7109375" customWidth="1"/>
    <col min="11006" max="11006" width="5.28515625" customWidth="1"/>
    <col min="11007" max="11007" width="48" customWidth="1"/>
    <col min="11008" max="11008" width="7.28515625" customWidth="1"/>
    <col min="11010" max="11010" width="9.28515625" customWidth="1"/>
    <col min="11011" max="11011" width="12.7109375" customWidth="1"/>
    <col min="11262" max="11262" width="5.28515625" customWidth="1"/>
    <col min="11263" max="11263" width="48" customWidth="1"/>
    <col min="11264" max="11264" width="7.28515625" customWidth="1"/>
    <col min="11266" max="11266" width="9.28515625" customWidth="1"/>
    <col min="11267" max="11267" width="12.7109375" customWidth="1"/>
    <col min="11518" max="11518" width="5.28515625" customWidth="1"/>
    <col min="11519" max="11519" width="48" customWidth="1"/>
    <col min="11520" max="11520" width="7.28515625" customWidth="1"/>
    <col min="11522" max="11522" width="9.28515625" customWidth="1"/>
    <col min="11523" max="11523" width="12.7109375" customWidth="1"/>
    <col min="11774" max="11774" width="5.28515625" customWidth="1"/>
    <col min="11775" max="11775" width="48" customWidth="1"/>
    <col min="11776" max="11776" width="7.28515625" customWidth="1"/>
    <col min="11778" max="11778" width="9.28515625" customWidth="1"/>
    <col min="11779" max="11779" width="12.7109375" customWidth="1"/>
    <col min="12030" max="12030" width="5.28515625" customWidth="1"/>
    <col min="12031" max="12031" width="48" customWidth="1"/>
    <col min="12032" max="12032" width="7.28515625" customWidth="1"/>
    <col min="12034" max="12034" width="9.28515625" customWidth="1"/>
    <col min="12035" max="12035" width="12.7109375" customWidth="1"/>
    <col min="12286" max="12286" width="5.28515625" customWidth="1"/>
    <col min="12287" max="12287" width="48" customWidth="1"/>
    <col min="12288" max="12288" width="7.28515625" customWidth="1"/>
    <col min="12290" max="12290" width="9.28515625" customWidth="1"/>
    <col min="12291" max="12291" width="12.7109375" customWidth="1"/>
    <col min="12542" max="12542" width="5.28515625" customWidth="1"/>
    <col min="12543" max="12543" width="48" customWidth="1"/>
    <col min="12544" max="12544" width="7.28515625" customWidth="1"/>
    <col min="12546" max="12546" width="9.28515625" customWidth="1"/>
    <col min="12547" max="12547" width="12.7109375" customWidth="1"/>
    <col min="12798" max="12798" width="5.28515625" customWidth="1"/>
    <col min="12799" max="12799" width="48" customWidth="1"/>
    <col min="12800" max="12800" width="7.28515625" customWidth="1"/>
    <col min="12802" max="12802" width="9.28515625" customWidth="1"/>
    <col min="12803" max="12803" width="12.7109375" customWidth="1"/>
    <col min="13054" max="13054" width="5.28515625" customWidth="1"/>
    <col min="13055" max="13055" width="48" customWidth="1"/>
    <col min="13056" max="13056" width="7.28515625" customWidth="1"/>
    <col min="13058" max="13058" width="9.28515625" customWidth="1"/>
    <col min="13059" max="13059" width="12.7109375" customWidth="1"/>
    <col min="13310" max="13310" width="5.28515625" customWidth="1"/>
    <col min="13311" max="13311" width="48" customWidth="1"/>
    <col min="13312" max="13312" width="7.28515625" customWidth="1"/>
    <col min="13314" max="13314" width="9.28515625" customWidth="1"/>
    <col min="13315" max="13315" width="12.7109375" customWidth="1"/>
    <col min="13566" max="13566" width="5.28515625" customWidth="1"/>
    <col min="13567" max="13567" width="48" customWidth="1"/>
    <col min="13568" max="13568" width="7.28515625" customWidth="1"/>
    <col min="13570" max="13570" width="9.28515625" customWidth="1"/>
    <col min="13571" max="13571" width="12.7109375" customWidth="1"/>
    <col min="13822" max="13822" width="5.28515625" customWidth="1"/>
    <col min="13823" max="13823" width="48" customWidth="1"/>
    <col min="13824" max="13824" width="7.28515625" customWidth="1"/>
    <col min="13826" max="13826" width="9.28515625" customWidth="1"/>
    <col min="13827" max="13827" width="12.7109375" customWidth="1"/>
    <col min="14078" max="14078" width="5.28515625" customWidth="1"/>
    <col min="14079" max="14079" width="48" customWidth="1"/>
    <col min="14080" max="14080" width="7.28515625" customWidth="1"/>
    <col min="14082" max="14082" width="9.28515625" customWidth="1"/>
    <col min="14083" max="14083" width="12.7109375" customWidth="1"/>
    <col min="14334" max="14334" width="5.28515625" customWidth="1"/>
    <col min="14335" max="14335" width="48" customWidth="1"/>
    <col min="14336" max="14336" width="7.28515625" customWidth="1"/>
    <col min="14338" max="14338" width="9.28515625" customWidth="1"/>
    <col min="14339" max="14339" width="12.7109375" customWidth="1"/>
    <col min="14590" max="14590" width="5.28515625" customWidth="1"/>
    <col min="14591" max="14591" width="48" customWidth="1"/>
    <col min="14592" max="14592" width="7.28515625" customWidth="1"/>
    <col min="14594" max="14594" width="9.28515625" customWidth="1"/>
    <col min="14595" max="14595" width="12.7109375" customWidth="1"/>
    <col min="14846" max="14846" width="5.28515625" customWidth="1"/>
    <col min="14847" max="14847" width="48" customWidth="1"/>
    <col min="14848" max="14848" width="7.28515625" customWidth="1"/>
    <col min="14850" max="14850" width="9.28515625" customWidth="1"/>
    <col min="14851" max="14851" width="12.7109375" customWidth="1"/>
    <col min="15102" max="15102" width="5.28515625" customWidth="1"/>
    <col min="15103" max="15103" width="48" customWidth="1"/>
    <col min="15104" max="15104" width="7.28515625" customWidth="1"/>
    <col min="15106" max="15106" width="9.28515625" customWidth="1"/>
    <col min="15107" max="15107" width="12.7109375" customWidth="1"/>
    <col min="15358" max="15358" width="5.28515625" customWidth="1"/>
    <col min="15359" max="15359" width="48" customWidth="1"/>
    <col min="15360" max="15360" width="7.28515625" customWidth="1"/>
    <col min="15362" max="15362" width="9.28515625" customWidth="1"/>
    <col min="15363" max="15363" width="12.7109375" customWidth="1"/>
    <col min="15614" max="15614" width="5.28515625" customWidth="1"/>
    <col min="15615" max="15615" width="48" customWidth="1"/>
    <col min="15616" max="15616" width="7.28515625" customWidth="1"/>
    <col min="15618" max="15618" width="9.28515625" customWidth="1"/>
    <col min="15619" max="15619" width="12.7109375" customWidth="1"/>
    <col min="15870" max="15870" width="5.28515625" customWidth="1"/>
    <col min="15871" max="15871" width="48" customWidth="1"/>
    <col min="15872" max="15872" width="7.28515625" customWidth="1"/>
    <col min="15874" max="15874" width="9.28515625" customWidth="1"/>
    <col min="15875" max="15875" width="12.7109375" customWidth="1"/>
    <col min="16126" max="16126" width="5.28515625" customWidth="1"/>
    <col min="16127" max="16127" width="48" customWidth="1"/>
    <col min="16128" max="16128" width="7.28515625" customWidth="1"/>
    <col min="16130" max="16130" width="9.28515625" customWidth="1"/>
    <col min="16131" max="16131" width="12.7109375" customWidth="1"/>
  </cols>
  <sheetData>
    <row r="5" spans="1:7" x14ac:dyDescent="0.25">
      <c r="A5" s="50" t="s">
        <v>259</v>
      </c>
    </row>
    <row r="6" spans="1:7" x14ac:dyDescent="0.25">
      <c r="A6" s="50" t="s">
        <v>260</v>
      </c>
    </row>
    <row r="7" spans="1:7" x14ac:dyDescent="0.25">
      <c r="A7" s="50" t="s">
        <v>261</v>
      </c>
    </row>
    <row r="8" spans="1:7" x14ac:dyDescent="0.25">
      <c r="A8" s="50" t="s">
        <v>262</v>
      </c>
    </row>
    <row r="9" spans="1:7" x14ac:dyDescent="0.25">
      <c r="A9" s="50" t="s">
        <v>517</v>
      </c>
      <c r="B9" s="56"/>
    </row>
    <row r="10" spans="1:7" x14ac:dyDescent="0.25">
      <c r="A10" s="50" t="s">
        <v>522</v>
      </c>
      <c r="B10" s="56"/>
    </row>
    <row r="11" spans="1:7" x14ac:dyDescent="0.25">
      <c r="A11" s="50" t="s">
        <v>426</v>
      </c>
    </row>
    <row r="15" spans="1:7" ht="42" customHeight="1" x14ac:dyDescent="0.25">
      <c r="A15" s="246" t="s">
        <v>427</v>
      </c>
      <c r="B15" s="246"/>
      <c r="C15" s="246"/>
      <c r="D15" s="246"/>
      <c r="E15" s="246"/>
      <c r="F15" s="246"/>
      <c r="G15" s="246"/>
    </row>
    <row r="16" spans="1:7" x14ac:dyDescent="0.25">
      <c r="A16" s="52"/>
    </row>
    <row r="17" spans="1:7" x14ac:dyDescent="0.25">
      <c r="A17" s="247" t="s">
        <v>428</v>
      </c>
      <c r="B17" s="247"/>
      <c r="C17" s="247"/>
      <c r="D17" s="247"/>
      <c r="E17" s="247"/>
      <c r="F17" s="247"/>
      <c r="G17" s="247"/>
    </row>
    <row r="18" spans="1:7" x14ac:dyDescent="0.25">
      <c r="A18" s="50"/>
    </row>
    <row r="19" spans="1:7" x14ac:dyDescent="0.25">
      <c r="A19" s="50"/>
    </row>
    <row r="20" spans="1:7" x14ac:dyDescent="0.25">
      <c r="A20" s="248" t="s">
        <v>263</v>
      </c>
      <c r="B20" s="248"/>
      <c r="C20" s="248"/>
      <c r="D20" s="248"/>
      <c r="E20" s="248"/>
      <c r="F20" s="248"/>
      <c r="G20" s="248"/>
    </row>
    <row r="21" spans="1:7" x14ac:dyDescent="0.25">
      <c r="A21" s="50"/>
    </row>
    <row r="22" spans="1:7" ht="64.900000000000006" customHeight="1" x14ac:dyDescent="0.25">
      <c r="A22" s="249" t="s">
        <v>429</v>
      </c>
      <c r="B22" s="249"/>
      <c r="C22" s="249"/>
      <c r="D22" s="249"/>
      <c r="E22" s="249"/>
      <c r="F22" s="249"/>
      <c r="G22" s="249"/>
    </row>
    <row r="23" spans="1:7" x14ac:dyDescent="0.25">
      <c r="A23" s="50"/>
    </row>
    <row r="24" spans="1:7" x14ac:dyDescent="0.25">
      <c r="A24" s="248" t="s">
        <v>264</v>
      </c>
      <c r="B24" s="248"/>
      <c r="C24" s="248"/>
      <c r="D24" s="248"/>
      <c r="E24" s="248"/>
      <c r="F24" s="248"/>
      <c r="G24" s="248"/>
    </row>
    <row r="25" spans="1:7" x14ac:dyDescent="0.25">
      <c r="A25" s="50"/>
    </row>
    <row r="26" spans="1:7" ht="30" customHeight="1" x14ac:dyDescent="0.25">
      <c r="A26" s="250" t="s">
        <v>458</v>
      </c>
      <c r="B26" s="250"/>
      <c r="C26" s="250"/>
      <c r="D26" s="250"/>
      <c r="E26" s="250"/>
      <c r="F26" s="250"/>
      <c r="G26" s="250"/>
    </row>
    <row r="28" spans="1:7" x14ac:dyDescent="0.25">
      <c r="A28" s="55" t="s">
        <v>265</v>
      </c>
      <c r="B28" s="265" t="s">
        <v>266</v>
      </c>
      <c r="C28" s="266"/>
      <c r="D28" s="258" t="s">
        <v>453</v>
      </c>
      <c r="E28" s="258"/>
      <c r="F28" s="102"/>
    </row>
    <row r="29" spans="1:7" x14ac:dyDescent="0.25">
      <c r="A29" s="53" t="s">
        <v>11</v>
      </c>
      <c r="B29" s="271" t="s">
        <v>267</v>
      </c>
      <c r="C29" s="271"/>
      <c r="D29" s="256">
        <f>50000+70000+50000+75000</f>
        <v>245000</v>
      </c>
      <c r="E29" s="256"/>
      <c r="F29" s="101"/>
      <c r="G29" s="103"/>
    </row>
    <row r="30" spans="1:7" x14ac:dyDescent="0.25">
      <c r="A30" s="53" t="s">
        <v>15</v>
      </c>
      <c r="B30" s="271" t="s">
        <v>268</v>
      </c>
      <c r="C30" s="271"/>
      <c r="D30" s="256">
        <f>265000+160000</f>
        <v>425000</v>
      </c>
      <c r="E30" s="256"/>
      <c r="F30" s="101"/>
      <c r="G30" s="103"/>
    </row>
    <row r="31" spans="1:7" x14ac:dyDescent="0.25">
      <c r="A31" s="53" t="s">
        <v>17</v>
      </c>
      <c r="B31" s="271" t="s">
        <v>269</v>
      </c>
      <c r="C31" s="271"/>
      <c r="D31" s="256">
        <f>SUM(D32:E37)</f>
        <v>175000</v>
      </c>
      <c r="E31" s="256"/>
      <c r="F31" s="101"/>
      <c r="G31" s="103"/>
    </row>
    <row r="32" spans="1:7" x14ac:dyDescent="0.25">
      <c r="A32" s="54" t="s">
        <v>270</v>
      </c>
      <c r="B32" s="254" t="s">
        <v>271</v>
      </c>
      <c r="C32" s="254"/>
      <c r="D32" s="255">
        <v>1600</v>
      </c>
      <c r="E32" s="255"/>
      <c r="F32" s="100"/>
      <c r="G32" s="104"/>
    </row>
    <row r="33" spans="1:7" x14ac:dyDescent="0.25">
      <c r="A33" s="54" t="s">
        <v>272</v>
      </c>
      <c r="B33" s="254" t="s">
        <v>273</v>
      </c>
      <c r="C33" s="254"/>
      <c r="D33" s="255">
        <v>155000</v>
      </c>
      <c r="E33" s="255"/>
      <c r="F33" s="100"/>
      <c r="G33" s="104"/>
    </row>
    <row r="34" spans="1:7" x14ac:dyDescent="0.25">
      <c r="A34" s="54" t="s">
        <v>274</v>
      </c>
      <c r="B34" s="254" t="s">
        <v>275</v>
      </c>
      <c r="C34" s="254"/>
      <c r="D34" s="255">
        <v>10000</v>
      </c>
      <c r="E34" s="255"/>
      <c r="F34" s="100"/>
      <c r="G34" s="104"/>
    </row>
    <row r="35" spans="1:7" x14ac:dyDescent="0.25">
      <c r="A35" s="54" t="s">
        <v>276</v>
      </c>
      <c r="B35" s="254" t="s">
        <v>277</v>
      </c>
      <c r="C35" s="254"/>
      <c r="D35" s="255">
        <v>4000</v>
      </c>
      <c r="E35" s="255"/>
      <c r="G35" s="104"/>
    </row>
    <row r="36" spans="1:7" x14ac:dyDescent="0.25">
      <c r="A36" s="54" t="s">
        <v>278</v>
      </c>
      <c r="B36" s="263" t="s">
        <v>425</v>
      </c>
      <c r="C36" s="264"/>
      <c r="D36" s="255">
        <v>2000</v>
      </c>
      <c r="E36" s="255"/>
      <c r="F36" s="100"/>
      <c r="G36" s="104"/>
    </row>
    <row r="37" spans="1:7" x14ac:dyDescent="0.25">
      <c r="A37" s="54" t="s">
        <v>424</v>
      </c>
      <c r="B37" s="254" t="s">
        <v>279</v>
      </c>
      <c r="C37" s="254"/>
      <c r="D37" s="284">
        <v>2400</v>
      </c>
      <c r="E37" s="285"/>
      <c r="F37" s="100"/>
      <c r="G37" s="104"/>
    </row>
    <row r="38" spans="1:7" x14ac:dyDescent="0.25">
      <c r="A38" s="53" t="s">
        <v>19</v>
      </c>
      <c r="B38" s="259" t="s">
        <v>423</v>
      </c>
      <c r="C38" s="260"/>
      <c r="D38" s="261">
        <v>20000</v>
      </c>
      <c r="E38" s="262"/>
      <c r="F38" s="100"/>
      <c r="G38" s="104"/>
    </row>
    <row r="39" spans="1:7" x14ac:dyDescent="0.25">
      <c r="A39" s="55" t="s">
        <v>21</v>
      </c>
      <c r="B39" s="272" t="s">
        <v>240</v>
      </c>
      <c r="C39" s="272"/>
      <c r="D39" s="275">
        <f>SUM(D29:E31,D38)</f>
        <v>865000</v>
      </c>
      <c r="E39" s="275"/>
      <c r="F39" s="99"/>
      <c r="G39" s="105"/>
    </row>
    <row r="41" spans="1:7" x14ac:dyDescent="0.25">
      <c r="A41" s="251" t="s">
        <v>280</v>
      </c>
      <c r="B41" s="251"/>
      <c r="C41" s="251"/>
      <c r="D41" s="251"/>
      <c r="E41" s="251"/>
      <c r="F41" s="251"/>
      <c r="G41" s="251"/>
    </row>
    <row r="43" spans="1:7" ht="47.25" customHeight="1" x14ac:dyDescent="0.25">
      <c r="A43" s="252" t="s">
        <v>454</v>
      </c>
      <c r="B43" s="252"/>
      <c r="C43" s="252"/>
      <c r="D43" s="252"/>
      <c r="E43" s="252"/>
      <c r="F43" s="252"/>
      <c r="G43" s="252"/>
    </row>
    <row r="45" spans="1:7" x14ac:dyDescent="0.25">
      <c r="A45" s="55" t="s">
        <v>265</v>
      </c>
      <c r="B45" s="265" t="s">
        <v>266</v>
      </c>
      <c r="C45" s="266"/>
      <c r="D45" s="258" t="s">
        <v>453</v>
      </c>
      <c r="E45" s="258"/>
      <c r="F45" s="102"/>
    </row>
    <row r="46" spans="1:7" x14ac:dyDescent="0.25">
      <c r="A46" s="53" t="s">
        <v>11</v>
      </c>
      <c r="B46" s="267" t="s">
        <v>281</v>
      </c>
      <c r="C46" s="268"/>
      <c r="D46" s="256">
        <f>+G323</f>
        <v>125318.83750000001</v>
      </c>
      <c r="E46" s="256"/>
      <c r="F46" s="101"/>
      <c r="G46" s="103"/>
    </row>
    <row r="47" spans="1:7" ht="30" customHeight="1" x14ac:dyDescent="0.25">
      <c r="A47" s="53" t="s">
        <v>15</v>
      </c>
      <c r="B47" s="267" t="s">
        <v>282</v>
      </c>
      <c r="C47" s="268"/>
      <c r="D47" s="257">
        <f>+F353</f>
        <v>1109.7125000000001</v>
      </c>
      <c r="E47" s="257"/>
      <c r="F47" s="106"/>
      <c r="G47" s="107"/>
    </row>
    <row r="48" spans="1:7" x14ac:dyDescent="0.25">
      <c r="A48" s="53" t="s">
        <v>17</v>
      </c>
      <c r="B48" s="267" t="s">
        <v>283</v>
      </c>
      <c r="C48" s="268"/>
      <c r="D48" s="256">
        <v>90000</v>
      </c>
      <c r="E48" s="256"/>
      <c r="F48" s="101"/>
      <c r="G48" s="103"/>
    </row>
    <row r="49" spans="1:8" x14ac:dyDescent="0.25">
      <c r="A49" s="54" t="s">
        <v>270</v>
      </c>
      <c r="B49" s="269" t="s">
        <v>284</v>
      </c>
      <c r="C49" s="270"/>
      <c r="D49" s="255">
        <v>20000</v>
      </c>
      <c r="E49" s="255"/>
      <c r="F49" s="100"/>
      <c r="G49" s="104"/>
    </row>
    <row r="50" spans="1:8" x14ac:dyDescent="0.25">
      <c r="A50" s="54" t="s">
        <v>272</v>
      </c>
      <c r="B50" s="269" t="s">
        <v>285</v>
      </c>
      <c r="C50" s="270"/>
      <c r="D50" s="255">
        <v>70000</v>
      </c>
      <c r="E50" s="255"/>
      <c r="F50" s="100"/>
      <c r="G50" s="104"/>
    </row>
    <row r="51" spans="1:8" x14ac:dyDescent="0.25">
      <c r="A51" s="53" t="s">
        <v>19</v>
      </c>
      <c r="B51" s="267" t="s">
        <v>286</v>
      </c>
      <c r="C51" s="268"/>
      <c r="D51" s="256">
        <f>+G493</f>
        <v>29664.55</v>
      </c>
      <c r="E51" s="256"/>
      <c r="F51" s="101"/>
      <c r="G51" s="103"/>
    </row>
    <row r="52" spans="1:8" x14ac:dyDescent="0.25">
      <c r="A52" s="53" t="s">
        <v>21</v>
      </c>
      <c r="B52" s="267" t="s">
        <v>287</v>
      </c>
      <c r="C52" s="268"/>
      <c r="D52" s="256">
        <f>+G541</f>
        <v>7489.9</v>
      </c>
      <c r="E52" s="256"/>
      <c r="F52" s="101"/>
      <c r="G52" s="103"/>
    </row>
    <row r="53" spans="1:8" x14ac:dyDescent="0.25">
      <c r="A53" s="53" t="s">
        <v>23</v>
      </c>
      <c r="B53" s="267" t="s">
        <v>288</v>
      </c>
      <c r="C53" s="268"/>
      <c r="D53" s="256">
        <f>+F645</f>
        <v>381417.00000000006</v>
      </c>
      <c r="E53" s="256"/>
      <c r="F53" s="101"/>
      <c r="G53" s="103"/>
    </row>
    <row r="54" spans="1:8" x14ac:dyDescent="0.25">
      <c r="A54" s="53" t="s">
        <v>28</v>
      </c>
      <c r="B54" s="267" t="s">
        <v>289</v>
      </c>
      <c r="C54" s="268"/>
      <c r="D54" s="256">
        <f>+F656</f>
        <v>210000</v>
      </c>
      <c r="E54" s="256"/>
      <c r="F54" s="101"/>
      <c r="G54" s="103"/>
    </row>
    <row r="55" spans="1:8" x14ac:dyDescent="0.25">
      <c r="A55" s="53" t="s">
        <v>79</v>
      </c>
      <c r="B55" s="267" t="s">
        <v>290</v>
      </c>
      <c r="C55" s="268"/>
      <c r="D55" s="256">
        <f>+F663</f>
        <v>20000</v>
      </c>
      <c r="E55" s="256"/>
      <c r="F55" s="101"/>
      <c r="G55" s="103"/>
    </row>
    <row r="56" spans="1:8" x14ac:dyDescent="0.25">
      <c r="A56" s="55" t="s">
        <v>84</v>
      </c>
      <c r="B56" s="265" t="s">
        <v>240</v>
      </c>
      <c r="C56" s="266"/>
      <c r="D56" s="275">
        <f>SUM(D46:E48,D51:E55)</f>
        <v>865000</v>
      </c>
      <c r="E56" s="275"/>
      <c r="F56" s="99"/>
      <c r="G56" s="105"/>
      <c r="H56" s="103"/>
    </row>
    <row r="58" spans="1:8" x14ac:dyDescent="0.25">
      <c r="A58" s="253" t="s">
        <v>291</v>
      </c>
      <c r="B58" s="253"/>
      <c r="C58" s="253"/>
      <c r="D58" s="253"/>
      <c r="E58" s="253"/>
      <c r="F58" s="253"/>
      <c r="G58" s="253"/>
    </row>
    <row r="60" spans="1:8" x14ac:dyDescent="0.25">
      <c r="A60" s="121" t="s">
        <v>0</v>
      </c>
      <c r="B60" s="276" t="s">
        <v>94</v>
      </c>
      <c r="C60" s="122" t="s">
        <v>2</v>
      </c>
      <c r="D60" s="123" t="s">
        <v>95</v>
      </c>
      <c r="E60" s="124" t="s">
        <v>96</v>
      </c>
      <c r="F60" s="277" t="s">
        <v>4</v>
      </c>
      <c r="G60" s="277"/>
    </row>
    <row r="61" spans="1:8" x14ac:dyDescent="0.25">
      <c r="A61" s="125" t="s">
        <v>5</v>
      </c>
      <c r="B61" s="276"/>
      <c r="C61" s="126" t="s">
        <v>6</v>
      </c>
      <c r="D61" s="127" t="s">
        <v>97</v>
      </c>
      <c r="E61" s="128" t="s">
        <v>98</v>
      </c>
      <c r="F61" s="128" t="s">
        <v>99</v>
      </c>
      <c r="G61" s="129" t="s">
        <v>100</v>
      </c>
    </row>
    <row r="62" spans="1:8" x14ac:dyDescent="0.25">
      <c r="A62" s="57" t="s">
        <v>101</v>
      </c>
      <c r="B62" s="58" t="s">
        <v>102</v>
      </c>
      <c r="C62" s="59"/>
      <c r="D62" s="60"/>
      <c r="E62" s="60"/>
      <c r="F62" s="61"/>
      <c r="G62" s="61"/>
    </row>
    <row r="63" spans="1:8" s="1" customFormat="1" ht="63.75" x14ac:dyDescent="0.2">
      <c r="A63" s="9" t="s">
        <v>11</v>
      </c>
      <c r="B63" s="10" t="s">
        <v>103</v>
      </c>
      <c r="C63" s="11"/>
      <c r="D63" s="12"/>
      <c r="E63" s="12"/>
      <c r="F63" s="113"/>
      <c r="G63" s="113"/>
    </row>
    <row r="64" spans="1:8" s="2" customFormat="1" ht="76.5" x14ac:dyDescent="0.25">
      <c r="A64" s="9"/>
      <c r="B64" s="10" t="s">
        <v>104</v>
      </c>
      <c r="C64" s="11"/>
      <c r="D64" s="12"/>
      <c r="E64" s="12"/>
      <c r="F64" s="113"/>
      <c r="G64" s="113"/>
      <c r="H64" s="52"/>
    </row>
    <row r="65" spans="1:8" x14ac:dyDescent="0.25">
      <c r="B65" s="10" t="s">
        <v>105</v>
      </c>
      <c r="C65" s="11" t="s">
        <v>106</v>
      </c>
      <c r="D65" s="12">
        <v>5781</v>
      </c>
      <c r="E65" s="12">
        <v>1</v>
      </c>
      <c r="F65" s="113">
        <v>0.15</v>
      </c>
      <c r="G65" s="113">
        <f>F65*E65*D65</f>
        <v>867.15</v>
      </c>
    </row>
    <row r="66" spans="1:8" x14ac:dyDescent="0.25">
      <c r="A66" s="4"/>
      <c r="B66" s="5" t="s">
        <v>107</v>
      </c>
      <c r="C66" s="6"/>
      <c r="D66" s="7"/>
      <c r="E66" s="7"/>
      <c r="F66" s="8"/>
      <c r="G66" s="8">
        <f>SUM(G63:G65)</f>
        <v>867.15</v>
      </c>
    </row>
    <row r="67" spans="1:8" x14ac:dyDescent="0.25">
      <c r="A67" s="4"/>
      <c r="B67" s="5"/>
      <c r="C67" s="6"/>
      <c r="D67" s="7"/>
      <c r="E67" s="7"/>
      <c r="F67" s="8"/>
      <c r="G67" s="8"/>
    </row>
    <row r="68" spans="1:8" x14ac:dyDescent="0.25">
      <c r="A68" s="4" t="s">
        <v>88</v>
      </c>
      <c r="B68" s="5" t="s">
        <v>108</v>
      </c>
      <c r="C68" s="11"/>
      <c r="D68" s="12"/>
      <c r="E68" s="12"/>
      <c r="F68" s="113"/>
      <c r="G68" s="113"/>
    </row>
    <row r="69" spans="1:8" x14ac:dyDescent="0.25">
      <c r="B69" s="5"/>
      <c r="C69" s="11"/>
      <c r="D69" s="12"/>
      <c r="E69" s="12"/>
      <c r="F69" s="113"/>
      <c r="G69" s="113"/>
    </row>
    <row r="70" spans="1:8" ht="63.75" x14ac:dyDescent="0.25">
      <c r="A70" s="9" t="s">
        <v>11</v>
      </c>
      <c r="B70" s="10" t="s">
        <v>103</v>
      </c>
      <c r="C70" s="11"/>
      <c r="D70" s="12"/>
      <c r="E70" s="12"/>
      <c r="F70" s="113"/>
      <c r="G70" s="113"/>
    </row>
    <row r="71" spans="1:8" ht="76.5" x14ac:dyDescent="0.25">
      <c r="B71" s="10" t="s">
        <v>109</v>
      </c>
      <c r="C71" s="11" t="s">
        <v>106</v>
      </c>
      <c r="D71" s="12">
        <v>8406</v>
      </c>
      <c r="E71" s="12">
        <v>1</v>
      </c>
      <c r="F71" s="113">
        <v>0.15</v>
      </c>
      <c r="G71" s="113">
        <f t="shared" ref="G71" si="0">F71*E71*D71</f>
        <v>1260.8999999999999</v>
      </c>
    </row>
    <row r="72" spans="1:8" x14ac:dyDescent="0.25">
      <c r="A72" s="4"/>
      <c r="B72" s="5" t="s">
        <v>110</v>
      </c>
      <c r="C72" s="6"/>
      <c r="D72" s="7"/>
      <c r="E72" s="7"/>
      <c r="F72" s="8"/>
      <c r="G72" s="8">
        <f>SUM(G71:G71)</f>
        <v>1260.8999999999999</v>
      </c>
    </row>
    <row r="73" spans="1:8" x14ac:dyDescent="0.25">
      <c r="A73" s="4"/>
      <c r="B73" s="5"/>
      <c r="C73" s="6"/>
      <c r="D73" s="7"/>
      <c r="E73" s="7"/>
      <c r="F73" s="8"/>
      <c r="G73" s="8"/>
    </row>
    <row r="74" spans="1:8" x14ac:dyDescent="0.25">
      <c r="A74" s="4" t="s">
        <v>89</v>
      </c>
      <c r="B74" s="5" t="s">
        <v>111</v>
      </c>
      <c r="C74" s="11"/>
      <c r="D74" s="12"/>
      <c r="E74" s="12"/>
      <c r="F74" s="113"/>
      <c r="G74" s="113"/>
    </row>
    <row r="75" spans="1:8" x14ac:dyDescent="0.25">
      <c r="B75" s="5"/>
      <c r="C75" s="11"/>
      <c r="D75" s="12"/>
      <c r="E75" s="12"/>
      <c r="F75" s="113"/>
      <c r="G75" s="113"/>
    </row>
    <row r="76" spans="1:8" ht="63.75" x14ac:dyDescent="0.25">
      <c r="A76" s="9" t="s">
        <v>11</v>
      </c>
      <c r="B76" s="10" t="s">
        <v>103</v>
      </c>
      <c r="C76" s="11"/>
      <c r="D76" s="12"/>
      <c r="E76" s="12"/>
      <c r="F76" s="113"/>
      <c r="G76" s="113"/>
    </row>
    <row r="77" spans="1:8" s="3" customFormat="1" ht="89.25" x14ac:dyDescent="0.25">
      <c r="A77" s="9"/>
      <c r="B77" s="10" t="s">
        <v>430</v>
      </c>
      <c r="C77" s="11" t="s">
        <v>106</v>
      </c>
      <c r="D77" s="12">
        <v>5636</v>
      </c>
      <c r="E77" s="12">
        <v>1</v>
      </c>
      <c r="F77" s="113">
        <v>0.15</v>
      </c>
      <c r="G77" s="113">
        <f t="shared" ref="G77" si="1">F77*E77*D77</f>
        <v>845.4</v>
      </c>
      <c r="H77" s="86"/>
    </row>
    <row r="78" spans="1:8" x14ac:dyDescent="0.25">
      <c r="A78" s="4"/>
      <c r="B78" s="5" t="s">
        <v>112</v>
      </c>
      <c r="C78" s="6"/>
      <c r="D78" s="7"/>
      <c r="E78" s="7"/>
      <c r="F78" s="8"/>
      <c r="G78" s="8">
        <f>SUM(G74:G77)</f>
        <v>845.4</v>
      </c>
    </row>
    <row r="79" spans="1:8" x14ac:dyDescent="0.25">
      <c r="A79" s="4"/>
      <c r="B79" s="5"/>
      <c r="C79" s="6"/>
      <c r="D79" s="7"/>
      <c r="E79" s="7"/>
      <c r="F79" s="8"/>
      <c r="G79" s="8"/>
    </row>
    <row r="80" spans="1:8" x14ac:dyDescent="0.25">
      <c r="A80" s="4" t="s">
        <v>71</v>
      </c>
      <c r="B80" s="5" t="s">
        <v>113</v>
      </c>
      <c r="C80" s="6"/>
      <c r="D80" s="7"/>
      <c r="E80" s="7"/>
      <c r="F80" s="8"/>
      <c r="G80" s="8"/>
    </row>
    <row r="81" spans="1:8" x14ac:dyDescent="0.25">
      <c r="A81" s="4"/>
      <c r="B81" s="5"/>
      <c r="C81" s="6"/>
      <c r="D81" s="7"/>
      <c r="E81" s="7"/>
      <c r="F81" s="8"/>
      <c r="G81" s="8"/>
    </row>
    <row r="82" spans="1:8" ht="63.75" x14ac:dyDescent="0.25">
      <c r="A82" s="9" t="s">
        <v>11</v>
      </c>
      <c r="B82" s="10" t="s">
        <v>103</v>
      </c>
      <c r="C82" s="11"/>
      <c r="D82" s="12"/>
      <c r="E82" s="12"/>
      <c r="F82" s="113"/>
      <c r="G82" s="113"/>
    </row>
    <row r="83" spans="1:8" ht="38.25" x14ac:dyDescent="0.25">
      <c r="B83" s="10" t="s">
        <v>114</v>
      </c>
      <c r="C83" s="11" t="s">
        <v>106</v>
      </c>
      <c r="D83" s="12">
        <v>7280</v>
      </c>
      <c r="E83" s="12">
        <v>1</v>
      </c>
      <c r="F83" s="113">
        <v>0.15</v>
      </c>
      <c r="G83" s="113">
        <f t="shared" ref="G83" si="2">F83*E83*D83</f>
        <v>1092</v>
      </c>
    </row>
    <row r="84" spans="1:8" ht="51" x14ac:dyDescent="0.25">
      <c r="A84" s="9" t="s">
        <v>15</v>
      </c>
      <c r="B84" s="10" t="s">
        <v>431</v>
      </c>
      <c r="C84" s="11" t="s">
        <v>214</v>
      </c>
      <c r="D84" s="12">
        <v>32</v>
      </c>
      <c r="E84" s="12"/>
      <c r="F84" s="113">
        <v>79.040000000000006</v>
      </c>
      <c r="G84" s="113">
        <f>F84*D84</f>
        <v>2529.2800000000002</v>
      </c>
    </row>
    <row r="85" spans="1:8" ht="51" x14ac:dyDescent="0.25">
      <c r="A85" s="9" t="s">
        <v>17</v>
      </c>
      <c r="B85" s="10" t="s">
        <v>432</v>
      </c>
      <c r="C85" s="11" t="s">
        <v>214</v>
      </c>
      <c r="D85" s="12">
        <v>32</v>
      </c>
      <c r="E85" s="12"/>
      <c r="F85" s="113">
        <v>15.73</v>
      </c>
      <c r="G85" s="113">
        <f>F85*D85</f>
        <v>503.36</v>
      </c>
    </row>
    <row r="86" spans="1:8" x14ac:dyDescent="0.25">
      <c r="C86" s="11"/>
      <c r="D86" s="12"/>
      <c r="E86" s="12"/>
      <c r="F86" s="113"/>
      <c r="G86" s="113"/>
    </row>
    <row r="87" spans="1:8" x14ac:dyDescent="0.25">
      <c r="A87" s="4"/>
      <c r="B87" s="5" t="s">
        <v>115</v>
      </c>
      <c r="C87" s="6"/>
      <c r="D87" s="7"/>
      <c r="E87" s="7"/>
      <c r="F87" s="8"/>
      <c r="G87" s="8">
        <f>SUM(G83:G85)</f>
        <v>4124.6400000000003</v>
      </c>
    </row>
    <row r="88" spans="1:8" x14ac:dyDescent="0.25">
      <c r="A88" s="13"/>
      <c r="B88" s="14"/>
      <c r="C88" s="15"/>
      <c r="D88" s="16"/>
      <c r="E88" s="16"/>
      <c r="F88" s="17"/>
      <c r="G88" s="17"/>
    </row>
    <row r="89" spans="1:8" x14ac:dyDescent="0.25">
      <c r="A89" s="4"/>
      <c r="B89" s="5" t="s">
        <v>116</v>
      </c>
      <c r="C89" s="6"/>
      <c r="D89" s="7"/>
      <c r="E89" s="7"/>
      <c r="F89" s="8"/>
      <c r="G89" s="8">
        <f>G78+G72+G66+G87</f>
        <v>7098.09</v>
      </c>
    </row>
    <row r="90" spans="1:8" x14ac:dyDescent="0.25">
      <c r="C90" s="11"/>
      <c r="D90" s="12"/>
      <c r="E90" s="12"/>
      <c r="F90" s="113"/>
      <c r="G90" s="113"/>
    </row>
    <row r="91" spans="1:8" x14ac:dyDescent="0.25">
      <c r="A91" s="57" t="s">
        <v>117</v>
      </c>
      <c r="B91" s="58" t="s">
        <v>118</v>
      </c>
      <c r="C91" s="59"/>
      <c r="D91" s="62"/>
      <c r="E91" s="62"/>
      <c r="F91" s="61"/>
      <c r="G91" s="61"/>
    </row>
    <row r="92" spans="1:8" x14ac:dyDescent="0.25">
      <c r="C92" s="11"/>
      <c r="D92" s="12"/>
      <c r="E92" s="12"/>
      <c r="F92" s="113"/>
      <c r="G92" s="113"/>
    </row>
    <row r="93" spans="1:8" x14ac:dyDescent="0.25">
      <c r="A93" s="19"/>
      <c r="B93" s="24" t="s">
        <v>119</v>
      </c>
      <c r="C93" s="21"/>
      <c r="D93" s="22"/>
      <c r="E93" s="22"/>
      <c r="G93" s="23"/>
    </row>
    <row r="94" spans="1:8" s="2" customFormat="1" x14ac:dyDescent="0.25">
      <c r="A94" s="19" t="s">
        <v>11</v>
      </c>
      <c r="B94" s="20" t="s">
        <v>120</v>
      </c>
      <c r="C94" s="21" t="s">
        <v>121</v>
      </c>
      <c r="D94" s="22">
        <v>215</v>
      </c>
      <c r="E94" s="22">
        <v>22</v>
      </c>
      <c r="F94" s="108">
        <v>6.2E-2</v>
      </c>
      <c r="G94" s="23">
        <f>D94*E94*F94</f>
        <v>293.26</v>
      </c>
      <c r="H94" s="52"/>
    </row>
    <row r="95" spans="1:8" x14ac:dyDescent="0.25">
      <c r="A95" s="19" t="s">
        <v>15</v>
      </c>
      <c r="B95" s="20" t="s">
        <v>122</v>
      </c>
      <c r="C95" s="21" t="s">
        <v>121</v>
      </c>
      <c r="D95" s="22">
        <v>91</v>
      </c>
      <c r="E95" s="22">
        <v>0</v>
      </c>
      <c r="F95" s="108">
        <v>6.2E-2</v>
      </c>
      <c r="G95" s="23">
        <f t="shared" ref="G95:G106" si="3">D95*E95*F95</f>
        <v>0</v>
      </c>
    </row>
    <row r="96" spans="1:8" x14ac:dyDescent="0.25">
      <c r="A96" s="19" t="s">
        <v>17</v>
      </c>
      <c r="B96" s="20" t="s">
        <v>123</v>
      </c>
      <c r="C96" s="21" t="s">
        <v>121</v>
      </c>
      <c r="D96" s="22">
        <v>159</v>
      </c>
      <c r="E96" s="22">
        <v>22</v>
      </c>
      <c r="F96" s="108">
        <v>6.2E-2</v>
      </c>
      <c r="G96" s="23">
        <f t="shared" si="3"/>
        <v>216.876</v>
      </c>
    </row>
    <row r="97" spans="1:8" x14ac:dyDescent="0.25">
      <c r="A97" s="19" t="s">
        <v>19</v>
      </c>
      <c r="B97" s="20" t="s">
        <v>124</v>
      </c>
      <c r="C97" s="21" t="s">
        <v>121</v>
      </c>
      <c r="D97" s="22">
        <v>82</v>
      </c>
      <c r="E97" s="22">
        <v>2</v>
      </c>
      <c r="F97" s="108">
        <v>6.2E-2</v>
      </c>
      <c r="G97" s="23">
        <f t="shared" si="3"/>
        <v>10.167999999999999</v>
      </c>
    </row>
    <row r="98" spans="1:8" x14ac:dyDescent="0.25">
      <c r="A98" s="19" t="s">
        <v>21</v>
      </c>
      <c r="B98" s="20" t="s">
        <v>125</v>
      </c>
      <c r="C98" s="21" t="s">
        <v>121</v>
      </c>
      <c r="D98" s="22">
        <v>113</v>
      </c>
      <c r="E98" s="22">
        <v>14</v>
      </c>
      <c r="F98" s="108">
        <v>6.2E-2</v>
      </c>
      <c r="G98" s="23">
        <f t="shared" si="3"/>
        <v>98.084000000000003</v>
      </c>
    </row>
    <row r="99" spans="1:8" x14ac:dyDescent="0.25">
      <c r="A99" s="19" t="s">
        <v>23</v>
      </c>
      <c r="B99" s="20" t="s">
        <v>126</v>
      </c>
      <c r="C99" s="21" t="s">
        <v>121</v>
      </c>
      <c r="D99" s="22">
        <v>88</v>
      </c>
      <c r="E99" s="22">
        <v>2</v>
      </c>
      <c r="F99" s="108">
        <v>6.2E-2</v>
      </c>
      <c r="G99" s="23">
        <f t="shared" si="3"/>
        <v>10.911999999999999</v>
      </c>
    </row>
    <row r="100" spans="1:8" x14ac:dyDescent="0.25">
      <c r="A100" s="19" t="s">
        <v>28</v>
      </c>
      <c r="B100" s="20" t="s">
        <v>127</v>
      </c>
      <c r="C100" s="21" t="s">
        <v>121</v>
      </c>
      <c r="D100" s="22">
        <v>420</v>
      </c>
      <c r="E100" s="22">
        <v>22</v>
      </c>
      <c r="F100" s="108">
        <v>6.2E-2</v>
      </c>
      <c r="G100" s="23">
        <f t="shared" si="3"/>
        <v>572.88</v>
      </c>
    </row>
    <row r="101" spans="1:8" x14ac:dyDescent="0.25">
      <c r="A101" s="19" t="s">
        <v>79</v>
      </c>
      <c r="B101" s="20" t="s">
        <v>128</v>
      </c>
      <c r="C101" s="21" t="s">
        <v>121</v>
      </c>
      <c r="D101" s="22">
        <v>304</v>
      </c>
      <c r="E101" s="22">
        <v>2</v>
      </c>
      <c r="F101" s="108">
        <v>6.2E-2</v>
      </c>
      <c r="G101" s="23">
        <f t="shared" si="3"/>
        <v>37.695999999999998</v>
      </c>
    </row>
    <row r="102" spans="1:8" x14ac:dyDescent="0.25">
      <c r="A102" s="19" t="s">
        <v>84</v>
      </c>
      <c r="B102" s="20" t="s">
        <v>129</v>
      </c>
      <c r="C102" s="21" t="s">
        <v>121</v>
      </c>
      <c r="D102" s="22">
        <v>611</v>
      </c>
      <c r="E102" s="22">
        <v>31</v>
      </c>
      <c r="F102" s="108">
        <v>6.2E-2</v>
      </c>
      <c r="G102" s="23">
        <f t="shared" si="3"/>
        <v>1174.3420000000001</v>
      </c>
    </row>
    <row r="103" spans="1:8" x14ac:dyDescent="0.25">
      <c r="A103" s="19" t="s">
        <v>130</v>
      </c>
      <c r="B103" s="20" t="s">
        <v>131</v>
      </c>
      <c r="C103" s="21" t="s">
        <v>121</v>
      </c>
      <c r="D103" s="22">
        <v>224</v>
      </c>
      <c r="E103" s="22">
        <v>14</v>
      </c>
      <c r="F103" s="108">
        <v>6.2E-2</v>
      </c>
      <c r="G103" s="23">
        <f t="shared" si="3"/>
        <v>194.43199999999999</v>
      </c>
    </row>
    <row r="104" spans="1:8" x14ac:dyDescent="0.25">
      <c r="A104" s="19" t="s">
        <v>132</v>
      </c>
      <c r="B104" s="20" t="s">
        <v>133</v>
      </c>
      <c r="C104" s="21" t="s">
        <v>121</v>
      </c>
      <c r="D104" s="22">
        <v>88</v>
      </c>
      <c r="E104" s="22">
        <v>20</v>
      </c>
      <c r="F104" s="108">
        <v>6.2E-2</v>
      </c>
      <c r="G104" s="23">
        <f t="shared" si="3"/>
        <v>109.12</v>
      </c>
    </row>
    <row r="105" spans="1:8" x14ac:dyDescent="0.25">
      <c r="A105" s="19" t="s">
        <v>134</v>
      </c>
      <c r="B105" s="20" t="s">
        <v>135</v>
      </c>
      <c r="C105" s="21" t="s">
        <v>121</v>
      </c>
      <c r="D105" s="22">
        <v>460</v>
      </c>
      <c r="E105" s="22">
        <v>22</v>
      </c>
      <c r="F105" s="108">
        <v>6.2E-2</v>
      </c>
      <c r="G105" s="23">
        <f t="shared" si="3"/>
        <v>627.43999999999994</v>
      </c>
    </row>
    <row r="106" spans="1:8" x14ac:dyDescent="0.25">
      <c r="A106" s="25" t="s">
        <v>136</v>
      </c>
      <c r="B106" s="26" t="s">
        <v>137</v>
      </c>
      <c r="C106" s="27" t="s">
        <v>121</v>
      </c>
      <c r="D106" s="28">
        <v>120</v>
      </c>
      <c r="E106" s="28">
        <v>20</v>
      </c>
      <c r="F106" s="109">
        <v>6.2E-2</v>
      </c>
      <c r="G106" s="29">
        <f t="shared" si="3"/>
        <v>148.80000000000001</v>
      </c>
    </row>
    <row r="107" spans="1:8" s="3" customFormat="1" x14ac:dyDescent="0.25">
      <c r="A107" s="130"/>
      <c r="B107" s="131"/>
      <c r="C107" s="132"/>
      <c r="D107" s="288" t="s">
        <v>138</v>
      </c>
      <c r="E107" s="288"/>
      <c r="F107" s="288"/>
      <c r="G107" s="134">
        <f>SUM(G94:G106)</f>
        <v>3494.0099999999998</v>
      </c>
      <c r="H107" s="86"/>
    </row>
    <row r="108" spans="1:8" s="3" customFormat="1" x14ac:dyDescent="0.25">
      <c r="A108" s="19"/>
      <c r="B108" s="24" t="s">
        <v>108</v>
      </c>
      <c r="C108" s="21"/>
      <c r="D108" s="22"/>
      <c r="E108" s="22"/>
      <c r="F108" s="23"/>
      <c r="G108" s="23"/>
      <c r="H108" s="86"/>
    </row>
    <row r="109" spans="1:8" s="3" customFormat="1" x14ac:dyDescent="0.25">
      <c r="A109" s="19" t="s">
        <v>139</v>
      </c>
      <c r="B109" s="20" t="s">
        <v>140</v>
      </c>
      <c r="C109" s="21" t="s">
        <v>121</v>
      </c>
      <c r="D109" s="22">
        <v>372</v>
      </c>
      <c r="E109" s="22">
        <v>11</v>
      </c>
      <c r="F109" s="108">
        <v>6.2E-2</v>
      </c>
      <c r="G109" s="23">
        <f t="shared" ref="G109:G119" si="4">D109*E109*F109</f>
        <v>253.70400000000001</v>
      </c>
      <c r="H109" s="86"/>
    </row>
    <row r="110" spans="1:8" x14ac:dyDescent="0.25">
      <c r="A110" s="19" t="s">
        <v>141</v>
      </c>
      <c r="B110" s="20" t="s">
        <v>142</v>
      </c>
      <c r="C110" s="21" t="s">
        <v>121</v>
      </c>
      <c r="D110" s="22">
        <v>231</v>
      </c>
      <c r="E110" s="22">
        <v>14</v>
      </c>
      <c r="F110" s="108">
        <v>6.2E-2</v>
      </c>
      <c r="G110" s="23">
        <f t="shared" si="4"/>
        <v>200.50800000000001</v>
      </c>
    </row>
    <row r="111" spans="1:8" x14ac:dyDescent="0.25">
      <c r="A111" s="19" t="s">
        <v>143</v>
      </c>
      <c r="B111" s="20" t="s">
        <v>144</v>
      </c>
      <c r="C111" s="21" t="s">
        <v>121</v>
      </c>
      <c r="D111" s="22">
        <v>508</v>
      </c>
      <c r="E111" s="22">
        <v>9</v>
      </c>
      <c r="F111" s="108">
        <v>6.2E-2</v>
      </c>
      <c r="G111" s="23">
        <f t="shared" si="4"/>
        <v>283.464</v>
      </c>
    </row>
    <row r="112" spans="1:8" s="2" customFormat="1" x14ac:dyDescent="0.25">
      <c r="A112" s="19" t="s">
        <v>145</v>
      </c>
      <c r="B112" s="20" t="s">
        <v>146</v>
      </c>
      <c r="C112" s="21" t="s">
        <v>121</v>
      </c>
      <c r="D112" s="22">
        <v>379</v>
      </c>
      <c r="E112" s="22">
        <v>14</v>
      </c>
      <c r="F112" s="108">
        <v>6.2E-2</v>
      </c>
      <c r="G112" s="23">
        <f t="shared" si="4"/>
        <v>328.97199999999998</v>
      </c>
      <c r="H112" s="52"/>
    </row>
    <row r="113" spans="1:8" x14ac:dyDescent="0.25">
      <c r="A113" s="19" t="s">
        <v>147</v>
      </c>
      <c r="B113" s="20" t="s">
        <v>148</v>
      </c>
      <c r="C113" s="21" t="s">
        <v>121</v>
      </c>
      <c r="D113" s="22">
        <v>360</v>
      </c>
      <c r="E113" s="22">
        <v>11</v>
      </c>
      <c r="F113" s="108">
        <v>6.2E-2</v>
      </c>
      <c r="G113" s="23">
        <f t="shared" si="4"/>
        <v>245.52</v>
      </c>
    </row>
    <row r="114" spans="1:8" x14ac:dyDescent="0.25">
      <c r="A114" s="19" t="s">
        <v>149</v>
      </c>
      <c r="B114" s="20" t="s">
        <v>150</v>
      </c>
      <c r="C114" s="21" t="s">
        <v>121</v>
      </c>
      <c r="D114" s="22">
        <v>420</v>
      </c>
      <c r="E114" s="22">
        <v>7</v>
      </c>
      <c r="F114" s="108">
        <v>6.2E-2</v>
      </c>
      <c r="G114" s="23">
        <f t="shared" si="4"/>
        <v>182.28</v>
      </c>
    </row>
    <row r="115" spans="1:8" x14ac:dyDescent="0.25">
      <c r="A115" s="19" t="s">
        <v>151</v>
      </c>
      <c r="B115" s="20" t="s">
        <v>152</v>
      </c>
      <c r="C115" s="21" t="s">
        <v>121</v>
      </c>
      <c r="D115" s="22">
        <v>375</v>
      </c>
      <c r="E115" s="22">
        <v>11</v>
      </c>
      <c r="F115" s="108">
        <v>6.2E-2</v>
      </c>
      <c r="G115" s="23">
        <f t="shared" si="4"/>
        <v>255.75</v>
      </c>
    </row>
    <row r="116" spans="1:8" x14ac:dyDescent="0.25">
      <c r="A116" s="19" t="s">
        <v>153</v>
      </c>
      <c r="B116" s="20" t="s">
        <v>154</v>
      </c>
      <c r="C116" s="21" t="s">
        <v>121</v>
      </c>
      <c r="D116" s="22">
        <v>120</v>
      </c>
      <c r="E116" s="22">
        <v>5</v>
      </c>
      <c r="F116" s="108">
        <v>6.2E-2</v>
      </c>
      <c r="G116" s="23">
        <f t="shared" si="4"/>
        <v>37.200000000000003</v>
      </c>
    </row>
    <row r="117" spans="1:8" x14ac:dyDescent="0.25">
      <c r="A117" s="19" t="s">
        <v>155</v>
      </c>
      <c r="B117" s="20" t="s">
        <v>156</v>
      </c>
      <c r="C117" s="21" t="s">
        <v>121</v>
      </c>
      <c r="D117" s="22">
        <v>280</v>
      </c>
      <c r="E117" s="22">
        <v>5</v>
      </c>
      <c r="F117" s="108">
        <v>6.2E-2</v>
      </c>
      <c r="G117" s="23">
        <f t="shared" si="4"/>
        <v>86.8</v>
      </c>
    </row>
    <row r="118" spans="1:8" s="3" customFormat="1" x14ac:dyDescent="0.25">
      <c r="A118" s="19" t="s">
        <v>151</v>
      </c>
      <c r="B118" s="20" t="s">
        <v>157</v>
      </c>
      <c r="C118" s="21" t="s">
        <v>121</v>
      </c>
      <c r="D118" s="22">
        <v>1296</v>
      </c>
      <c r="E118" s="22">
        <v>10</v>
      </c>
      <c r="F118" s="108">
        <v>6.2E-2</v>
      </c>
      <c r="G118" s="23">
        <f t="shared" si="4"/>
        <v>803.52</v>
      </c>
      <c r="H118" s="86"/>
    </row>
    <row r="119" spans="1:8" x14ac:dyDescent="0.25">
      <c r="A119" s="25" t="s">
        <v>158</v>
      </c>
      <c r="B119" s="26" t="s">
        <v>159</v>
      </c>
      <c r="C119" s="27" t="s">
        <v>121</v>
      </c>
      <c r="D119" s="28">
        <v>190</v>
      </c>
      <c r="E119" s="28">
        <v>8</v>
      </c>
      <c r="F119" s="109">
        <v>6.2E-2</v>
      </c>
      <c r="G119" s="29">
        <f t="shared" si="4"/>
        <v>94.24</v>
      </c>
    </row>
    <row r="120" spans="1:8" x14ac:dyDescent="0.25">
      <c r="A120" s="130"/>
      <c r="B120" s="131"/>
      <c r="C120" s="132"/>
      <c r="D120" s="288" t="s">
        <v>160</v>
      </c>
      <c r="E120" s="288"/>
      <c r="F120" s="288"/>
      <c r="G120" s="134">
        <f>SUM(G109:G119)</f>
        <v>2771.9579999999996</v>
      </c>
    </row>
    <row r="121" spans="1:8" x14ac:dyDescent="0.25">
      <c r="A121" s="130"/>
      <c r="B121" s="131"/>
      <c r="C121" s="132"/>
      <c r="D121" s="135"/>
      <c r="E121" s="135"/>
      <c r="F121" s="135"/>
      <c r="G121" s="136"/>
    </row>
    <row r="122" spans="1:8" x14ac:dyDescent="0.25">
      <c r="A122" s="19"/>
      <c r="B122" s="24" t="s">
        <v>111</v>
      </c>
      <c r="C122" s="21"/>
      <c r="D122" s="22"/>
      <c r="E122" s="22"/>
      <c r="G122" s="23"/>
    </row>
    <row r="123" spans="1:8" x14ac:dyDescent="0.25">
      <c r="A123" s="19" t="s">
        <v>161</v>
      </c>
      <c r="B123" s="20" t="s">
        <v>162</v>
      </c>
      <c r="C123" s="21" t="s">
        <v>121</v>
      </c>
      <c r="D123" s="22">
        <v>271</v>
      </c>
      <c r="E123" s="22">
        <v>1</v>
      </c>
      <c r="F123" s="108">
        <v>6.2E-2</v>
      </c>
      <c r="G123" s="23">
        <f t="shared" ref="G123:G139" si="5">D123*E123*F123</f>
        <v>16.802</v>
      </c>
    </row>
    <row r="124" spans="1:8" x14ac:dyDescent="0.25">
      <c r="A124" s="19" t="s">
        <v>163</v>
      </c>
      <c r="B124" s="20" t="s">
        <v>164</v>
      </c>
      <c r="C124" s="21" t="s">
        <v>121</v>
      </c>
      <c r="D124" s="22">
        <v>400</v>
      </c>
      <c r="E124" s="22">
        <v>1</v>
      </c>
      <c r="F124" s="108">
        <v>6.2E-2</v>
      </c>
      <c r="G124" s="23">
        <f t="shared" si="5"/>
        <v>24.8</v>
      </c>
    </row>
    <row r="125" spans="1:8" x14ac:dyDescent="0.25">
      <c r="A125" s="19" t="s">
        <v>165</v>
      </c>
      <c r="B125" s="20" t="s">
        <v>166</v>
      </c>
      <c r="C125" s="21" t="s">
        <v>121</v>
      </c>
      <c r="D125" s="22">
        <v>156</v>
      </c>
      <c r="E125" s="22">
        <v>2</v>
      </c>
      <c r="F125" s="108">
        <v>6.2E-2</v>
      </c>
      <c r="G125" s="23">
        <f t="shared" si="5"/>
        <v>19.344000000000001</v>
      </c>
    </row>
    <row r="126" spans="1:8" x14ac:dyDescent="0.25">
      <c r="A126" s="19" t="s">
        <v>167</v>
      </c>
      <c r="B126" s="20" t="s">
        <v>168</v>
      </c>
      <c r="C126" s="21" t="s">
        <v>121</v>
      </c>
      <c r="D126" s="22">
        <v>180</v>
      </c>
      <c r="E126" s="22">
        <v>2</v>
      </c>
      <c r="F126" s="108">
        <v>6.2E-2</v>
      </c>
      <c r="G126" s="23">
        <f t="shared" si="5"/>
        <v>22.32</v>
      </c>
    </row>
    <row r="127" spans="1:8" x14ac:dyDescent="0.25">
      <c r="A127" s="19" t="s">
        <v>169</v>
      </c>
      <c r="B127" s="20" t="s">
        <v>170</v>
      </c>
      <c r="C127" s="21" t="s">
        <v>121</v>
      </c>
      <c r="D127" s="22">
        <v>148</v>
      </c>
      <c r="E127" s="22">
        <v>2</v>
      </c>
      <c r="F127" s="108">
        <v>6.2E-2</v>
      </c>
      <c r="G127" s="23">
        <f t="shared" si="5"/>
        <v>18.352</v>
      </c>
    </row>
    <row r="128" spans="1:8" x14ac:dyDescent="0.25">
      <c r="A128" s="19" t="s">
        <v>171</v>
      </c>
      <c r="B128" s="20" t="s">
        <v>172</v>
      </c>
      <c r="C128" s="21" t="s">
        <v>121</v>
      </c>
      <c r="D128" s="22">
        <v>1657</v>
      </c>
      <c r="E128" s="22">
        <v>1</v>
      </c>
      <c r="F128" s="108">
        <v>6.2E-2</v>
      </c>
      <c r="G128" s="23">
        <f t="shared" si="5"/>
        <v>102.73399999999999</v>
      </c>
    </row>
    <row r="129" spans="1:8" x14ac:dyDescent="0.25">
      <c r="A129" s="19" t="s">
        <v>173</v>
      </c>
      <c r="B129" s="20" t="s">
        <v>174</v>
      </c>
      <c r="C129" s="21" t="s">
        <v>121</v>
      </c>
      <c r="D129" s="22">
        <v>1003</v>
      </c>
      <c r="E129" s="22">
        <v>1</v>
      </c>
      <c r="F129" s="108">
        <v>6.2E-2</v>
      </c>
      <c r="G129" s="23">
        <f t="shared" si="5"/>
        <v>62.186</v>
      </c>
    </row>
    <row r="130" spans="1:8" s="3" customFormat="1" x14ac:dyDescent="0.25">
      <c r="A130" s="19" t="s">
        <v>175</v>
      </c>
      <c r="B130" s="20" t="s">
        <v>176</v>
      </c>
      <c r="C130" s="21" t="s">
        <v>121</v>
      </c>
      <c r="D130" s="22">
        <v>121</v>
      </c>
      <c r="E130" s="22">
        <v>1</v>
      </c>
      <c r="F130" s="108">
        <v>6.2E-2</v>
      </c>
      <c r="G130" s="23">
        <f t="shared" si="5"/>
        <v>7.5019999999999998</v>
      </c>
      <c r="H130" s="86"/>
    </row>
    <row r="131" spans="1:8" s="3" customFormat="1" x14ac:dyDescent="0.25">
      <c r="A131" s="19" t="s">
        <v>177</v>
      </c>
      <c r="B131" s="20" t="s">
        <v>178</v>
      </c>
      <c r="C131" s="21" t="s">
        <v>121</v>
      </c>
      <c r="D131" s="22">
        <v>212</v>
      </c>
      <c r="E131" s="22">
        <v>2</v>
      </c>
      <c r="F131" s="108">
        <v>6.2E-2</v>
      </c>
      <c r="G131" s="23">
        <f t="shared" si="5"/>
        <v>26.288</v>
      </c>
      <c r="H131" s="86"/>
    </row>
    <row r="132" spans="1:8" s="3" customFormat="1" x14ac:dyDescent="0.25">
      <c r="A132" s="19" t="s">
        <v>179</v>
      </c>
      <c r="B132" s="20" t="s">
        <v>180</v>
      </c>
      <c r="C132" s="21" t="s">
        <v>121</v>
      </c>
      <c r="D132" s="22">
        <v>547</v>
      </c>
      <c r="E132" s="22">
        <v>1</v>
      </c>
      <c r="F132" s="108">
        <v>6.2E-2</v>
      </c>
      <c r="G132" s="23">
        <f t="shared" si="5"/>
        <v>33.914000000000001</v>
      </c>
      <c r="H132" s="86"/>
    </row>
    <row r="133" spans="1:8" x14ac:dyDescent="0.25">
      <c r="A133" s="19" t="s">
        <v>181</v>
      </c>
      <c r="B133" s="20" t="s">
        <v>182</v>
      </c>
      <c r="C133" s="21" t="s">
        <v>121</v>
      </c>
      <c r="D133" s="22">
        <v>246</v>
      </c>
      <c r="E133" s="22">
        <v>1</v>
      </c>
      <c r="F133" s="108">
        <v>6.2E-2</v>
      </c>
      <c r="G133" s="23">
        <f t="shared" si="5"/>
        <v>15.252000000000001</v>
      </c>
    </row>
    <row r="134" spans="1:8" x14ac:dyDescent="0.25">
      <c r="A134" s="19" t="s">
        <v>183</v>
      </c>
      <c r="B134" s="20" t="s">
        <v>184</v>
      </c>
      <c r="C134" s="21" t="s">
        <v>121</v>
      </c>
      <c r="D134" s="22">
        <v>1640</v>
      </c>
      <c r="E134" s="22">
        <v>1</v>
      </c>
      <c r="F134" s="108">
        <v>6.2E-2</v>
      </c>
      <c r="G134" s="23">
        <f t="shared" si="5"/>
        <v>101.67999999999999</v>
      </c>
    </row>
    <row r="135" spans="1:8" s="2" customFormat="1" x14ac:dyDescent="0.25">
      <c r="A135" s="19" t="s">
        <v>185</v>
      </c>
      <c r="B135" s="20" t="s">
        <v>186</v>
      </c>
      <c r="C135" s="21" t="s">
        <v>121</v>
      </c>
      <c r="D135" s="22">
        <v>97</v>
      </c>
      <c r="E135" s="22">
        <v>2</v>
      </c>
      <c r="F135" s="108">
        <v>6.2E-2</v>
      </c>
      <c r="G135" s="23">
        <f t="shared" si="5"/>
        <v>12.028</v>
      </c>
      <c r="H135" s="52"/>
    </row>
    <row r="136" spans="1:8" x14ac:dyDescent="0.25">
      <c r="A136" s="19" t="s">
        <v>187</v>
      </c>
      <c r="B136" s="20" t="s">
        <v>188</v>
      </c>
      <c r="C136" s="21" t="s">
        <v>121</v>
      </c>
      <c r="D136" s="22">
        <v>78</v>
      </c>
      <c r="E136" s="22">
        <v>1</v>
      </c>
      <c r="F136" s="108">
        <v>6.2E-2</v>
      </c>
      <c r="G136" s="23">
        <f t="shared" si="5"/>
        <v>4.8360000000000003</v>
      </c>
    </row>
    <row r="137" spans="1:8" x14ac:dyDescent="0.25">
      <c r="A137" s="19" t="s">
        <v>189</v>
      </c>
      <c r="B137" s="20" t="s">
        <v>190</v>
      </c>
      <c r="C137" s="21" t="s">
        <v>121</v>
      </c>
      <c r="D137" s="22">
        <v>234</v>
      </c>
      <c r="E137" s="22">
        <v>1</v>
      </c>
      <c r="F137" s="108">
        <v>6.2E-2</v>
      </c>
      <c r="G137" s="23">
        <f t="shared" si="5"/>
        <v>14.507999999999999</v>
      </c>
    </row>
    <row r="138" spans="1:8" x14ac:dyDescent="0.25">
      <c r="A138" s="19" t="s">
        <v>191</v>
      </c>
      <c r="B138" s="20" t="s">
        <v>192</v>
      </c>
      <c r="C138" s="21" t="s">
        <v>121</v>
      </c>
      <c r="D138" s="22">
        <v>168</v>
      </c>
      <c r="E138" s="22">
        <v>2</v>
      </c>
      <c r="F138" s="108">
        <v>6.2E-2</v>
      </c>
      <c r="G138" s="23">
        <f t="shared" si="5"/>
        <v>20.832000000000001</v>
      </c>
    </row>
    <row r="139" spans="1:8" x14ac:dyDescent="0.25">
      <c r="A139" s="25" t="s">
        <v>193</v>
      </c>
      <c r="B139" s="26" t="s">
        <v>194</v>
      </c>
      <c r="C139" s="27" t="s">
        <v>121</v>
      </c>
      <c r="D139" s="28">
        <v>141</v>
      </c>
      <c r="E139" s="28">
        <v>2</v>
      </c>
      <c r="F139" s="109">
        <v>6.2E-2</v>
      </c>
      <c r="G139" s="29">
        <f t="shared" si="5"/>
        <v>17.483999999999998</v>
      </c>
    </row>
    <row r="140" spans="1:8" x14ac:dyDescent="0.25">
      <c r="A140" s="130"/>
      <c r="B140" s="131"/>
      <c r="C140" s="132"/>
      <c r="D140" s="288" t="s">
        <v>195</v>
      </c>
      <c r="E140" s="288"/>
      <c r="F140" s="288"/>
      <c r="G140" s="134">
        <f>SUM(G123:G139)</f>
        <v>520.86200000000008</v>
      </c>
    </row>
    <row r="141" spans="1:8" x14ac:dyDescent="0.25">
      <c r="A141" s="137"/>
      <c r="B141" s="138"/>
      <c r="C141" s="289" t="s">
        <v>196</v>
      </c>
      <c r="D141" s="289"/>
      <c r="E141" s="289"/>
      <c r="F141" s="289"/>
      <c r="G141" s="139">
        <f>G140+G120+G107</f>
        <v>6786.83</v>
      </c>
    </row>
    <row r="142" spans="1:8" x14ac:dyDescent="0.25">
      <c r="A142" s="137"/>
      <c r="B142" s="138"/>
      <c r="C142" s="223"/>
      <c r="D142" s="223"/>
      <c r="E142" s="223"/>
      <c r="F142" s="223"/>
      <c r="G142" s="139"/>
    </row>
    <row r="143" spans="1:8" x14ac:dyDescent="0.25">
      <c r="A143" s="57" t="s">
        <v>197</v>
      </c>
      <c r="B143" s="58" t="s">
        <v>198</v>
      </c>
      <c r="C143" s="59"/>
      <c r="D143" s="60"/>
      <c r="E143" s="60"/>
      <c r="F143" s="61"/>
      <c r="G143" s="61"/>
    </row>
    <row r="144" spans="1:8" x14ac:dyDescent="0.25">
      <c r="A144" s="130"/>
      <c r="B144" s="131"/>
      <c r="C144" s="132"/>
      <c r="D144" s="135"/>
      <c r="E144" s="135"/>
      <c r="F144" s="135"/>
      <c r="G144" s="136"/>
    </row>
    <row r="145" spans="1:8" x14ac:dyDescent="0.25">
      <c r="A145" s="19"/>
      <c r="B145" s="24" t="s">
        <v>119</v>
      </c>
      <c r="C145" s="21"/>
      <c r="D145" s="22"/>
      <c r="E145" s="22"/>
      <c r="G145" s="23"/>
    </row>
    <row r="146" spans="1:8" x14ac:dyDescent="0.25">
      <c r="A146" s="19" t="s">
        <v>11</v>
      </c>
      <c r="B146" s="20" t="s">
        <v>120</v>
      </c>
      <c r="C146" s="21" t="s">
        <v>121</v>
      </c>
      <c r="D146" s="22">
        <v>215</v>
      </c>
      <c r="E146" s="22">
        <v>110</v>
      </c>
      <c r="F146" s="23">
        <v>0.05</v>
      </c>
      <c r="G146" s="23">
        <f>D146*E146*F146</f>
        <v>1182.5</v>
      </c>
    </row>
    <row r="147" spans="1:8" s="2" customFormat="1" x14ac:dyDescent="0.25">
      <c r="A147" s="19" t="s">
        <v>15</v>
      </c>
      <c r="B147" s="20" t="s">
        <v>122</v>
      </c>
      <c r="C147" s="21" t="s">
        <v>121</v>
      </c>
      <c r="D147" s="22">
        <v>91</v>
      </c>
      <c r="E147" s="22">
        <v>110</v>
      </c>
      <c r="F147" s="23">
        <v>0.05</v>
      </c>
      <c r="G147" s="23">
        <f t="shared" ref="G147:G158" si="6">D147*E147*F147</f>
        <v>500.5</v>
      </c>
      <c r="H147" s="52"/>
    </row>
    <row r="148" spans="1:8" x14ac:dyDescent="0.25">
      <c r="A148" s="19" t="s">
        <v>17</v>
      </c>
      <c r="B148" s="20" t="s">
        <v>123</v>
      </c>
      <c r="C148" s="21" t="s">
        <v>121</v>
      </c>
      <c r="D148" s="22">
        <v>159</v>
      </c>
      <c r="E148" s="22">
        <v>110</v>
      </c>
      <c r="F148" s="23">
        <v>0.05</v>
      </c>
      <c r="G148" s="23">
        <f t="shared" si="6"/>
        <v>874.5</v>
      </c>
    </row>
    <row r="149" spans="1:8" x14ac:dyDescent="0.25">
      <c r="A149" s="19" t="s">
        <v>19</v>
      </c>
      <c r="B149" s="20" t="s">
        <v>124</v>
      </c>
      <c r="C149" s="21" t="s">
        <v>121</v>
      </c>
      <c r="D149" s="22">
        <v>82</v>
      </c>
      <c r="E149" s="22">
        <v>110</v>
      </c>
      <c r="F149" s="23">
        <v>0.05</v>
      </c>
      <c r="G149" s="23">
        <f t="shared" si="6"/>
        <v>451</v>
      </c>
    </row>
    <row r="150" spans="1:8" x14ac:dyDescent="0.25">
      <c r="A150" s="19" t="s">
        <v>21</v>
      </c>
      <c r="B150" s="20" t="s">
        <v>125</v>
      </c>
      <c r="C150" s="21" t="s">
        <v>121</v>
      </c>
      <c r="D150" s="22">
        <v>113</v>
      </c>
      <c r="E150" s="22">
        <v>110</v>
      </c>
      <c r="F150" s="23">
        <v>0.05</v>
      </c>
      <c r="G150" s="23">
        <f t="shared" si="6"/>
        <v>621.5</v>
      </c>
    </row>
    <row r="151" spans="1:8" x14ac:dyDescent="0.25">
      <c r="A151" s="19" t="s">
        <v>23</v>
      </c>
      <c r="B151" s="20" t="s">
        <v>126</v>
      </c>
      <c r="C151" s="21" t="s">
        <v>121</v>
      </c>
      <c r="D151" s="22">
        <v>88</v>
      </c>
      <c r="E151" s="22">
        <v>110</v>
      </c>
      <c r="F151" s="23">
        <v>0.05</v>
      </c>
      <c r="G151" s="23">
        <f t="shared" si="6"/>
        <v>484</v>
      </c>
    </row>
    <row r="152" spans="1:8" x14ac:dyDescent="0.25">
      <c r="A152" s="19" t="s">
        <v>28</v>
      </c>
      <c r="B152" s="20" t="s">
        <v>127</v>
      </c>
      <c r="C152" s="21" t="s">
        <v>121</v>
      </c>
      <c r="D152" s="22">
        <v>420</v>
      </c>
      <c r="E152" s="22">
        <v>110</v>
      </c>
      <c r="F152" s="23">
        <v>0.05</v>
      </c>
      <c r="G152" s="23">
        <f t="shared" si="6"/>
        <v>2310</v>
      </c>
    </row>
    <row r="153" spans="1:8" x14ac:dyDescent="0.25">
      <c r="A153" s="19" t="s">
        <v>79</v>
      </c>
      <c r="B153" s="20" t="s">
        <v>128</v>
      </c>
      <c r="C153" s="21" t="s">
        <v>121</v>
      </c>
      <c r="D153" s="22">
        <v>304</v>
      </c>
      <c r="E153" s="22">
        <v>110</v>
      </c>
      <c r="F153" s="23">
        <v>0.05</v>
      </c>
      <c r="G153" s="23">
        <f t="shared" si="6"/>
        <v>1672</v>
      </c>
    </row>
    <row r="154" spans="1:8" x14ac:dyDescent="0.25">
      <c r="A154" s="19" t="s">
        <v>84</v>
      </c>
      <c r="B154" s="20" t="s">
        <v>129</v>
      </c>
      <c r="C154" s="21" t="s">
        <v>121</v>
      </c>
      <c r="D154" s="22">
        <v>611</v>
      </c>
      <c r="E154" s="22">
        <v>110</v>
      </c>
      <c r="F154" s="23">
        <v>0.05</v>
      </c>
      <c r="G154" s="23">
        <f t="shared" si="6"/>
        <v>3360.5</v>
      </c>
    </row>
    <row r="155" spans="1:8" x14ac:dyDescent="0.25">
      <c r="A155" s="19" t="s">
        <v>130</v>
      </c>
      <c r="B155" s="20" t="s">
        <v>131</v>
      </c>
      <c r="C155" s="21" t="s">
        <v>121</v>
      </c>
      <c r="D155" s="22">
        <v>224</v>
      </c>
      <c r="E155" s="22">
        <v>110</v>
      </c>
      <c r="F155" s="23">
        <v>0.05</v>
      </c>
      <c r="G155" s="23">
        <f t="shared" si="6"/>
        <v>1232</v>
      </c>
    </row>
    <row r="156" spans="1:8" x14ac:dyDescent="0.25">
      <c r="A156" s="19" t="s">
        <v>132</v>
      </c>
      <c r="B156" s="20" t="s">
        <v>133</v>
      </c>
      <c r="C156" s="21" t="s">
        <v>121</v>
      </c>
      <c r="D156" s="22">
        <v>88</v>
      </c>
      <c r="E156" s="22">
        <v>110</v>
      </c>
      <c r="F156" s="23">
        <v>0.05</v>
      </c>
      <c r="G156" s="23">
        <f t="shared" si="6"/>
        <v>484</v>
      </c>
    </row>
    <row r="157" spans="1:8" x14ac:dyDescent="0.25">
      <c r="A157" s="19" t="s">
        <v>134</v>
      </c>
      <c r="B157" s="20" t="s">
        <v>135</v>
      </c>
      <c r="C157" s="21" t="s">
        <v>121</v>
      </c>
      <c r="D157" s="22">
        <v>460</v>
      </c>
      <c r="E157" s="22">
        <v>110</v>
      </c>
      <c r="F157" s="23">
        <v>0.05</v>
      </c>
      <c r="G157" s="23">
        <f t="shared" si="6"/>
        <v>2530</v>
      </c>
    </row>
    <row r="158" spans="1:8" x14ac:dyDescent="0.25">
      <c r="A158" s="25" t="s">
        <v>136</v>
      </c>
      <c r="B158" s="26" t="s">
        <v>137</v>
      </c>
      <c r="C158" s="27" t="s">
        <v>121</v>
      </c>
      <c r="D158" s="28">
        <v>120</v>
      </c>
      <c r="E158" s="28">
        <v>110</v>
      </c>
      <c r="F158" s="29">
        <v>0.05</v>
      </c>
      <c r="G158" s="29">
        <f t="shared" si="6"/>
        <v>660</v>
      </c>
    </row>
    <row r="159" spans="1:8" x14ac:dyDescent="0.25">
      <c r="A159" s="130"/>
      <c r="B159" s="131"/>
      <c r="C159" s="132"/>
      <c r="D159" s="288" t="s">
        <v>138</v>
      </c>
      <c r="E159" s="288"/>
      <c r="F159" s="288"/>
      <c r="G159" s="134">
        <f>SUM(G146:G158)</f>
        <v>16362.5</v>
      </c>
    </row>
    <row r="160" spans="1:8" x14ac:dyDescent="0.25">
      <c r="A160" s="30"/>
      <c r="B160" s="24"/>
      <c r="C160" s="21"/>
      <c r="D160" s="31"/>
      <c r="E160" s="31"/>
      <c r="F160" s="32"/>
      <c r="G160" s="23"/>
    </row>
    <row r="161" spans="1:7" x14ac:dyDescent="0.25">
      <c r="A161" s="19"/>
      <c r="B161" s="24" t="s">
        <v>108</v>
      </c>
      <c r="C161" s="21"/>
      <c r="D161" s="22"/>
      <c r="E161" s="22"/>
      <c r="G161" s="23"/>
    </row>
    <row r="162" spans="1:7" x14ac:dyDescent="0.25">
      <c r="A162" s="19" t="s">
        <v>139</v>
      </c>
      <c r="B162" s="20" t="s">
        <v>140</v>
      </c>
      <c r="C162" s="21" t="s">
        <v>121</v>
      </c>
      <c r="D162" s="22">
        <v>372</v>
      </c>
      <c r="E162" s="22">
        <v>28</v>
      </c>
      <c r="F162" s="108">
        <v>3.5000000000000003E-2</v>
      </c>
      <c r="G162" s="23">
        <f t="shared" ref="G162:G172" si="7">D162*E162*F162</f>
        <v>364.56000000000006</v>
      </c>
    </row>
    <row r="163" spans="1:7" x14ac:dyDescent="0.25">
      <c r="A163" s="19" t="s">
        <v>141</v>
      </c>
      <c r="B163" s="20" t="s">
        <v>142</v>
      </c>
      <c r="C163" s="21" t="s">
        <v>121</v>
      </c>
      <c r="D163" s="22">
        <v>231</v>
      </c>
      <c r="E163" s="22">
        <v>28</v>
      </c>
      <c r="F163" s="108">
        <v>3.5000000000000003E-2</v>
      </c>
      <c r="G163" s="23">
        <f t="shared" si="7"/>
        <v>226.38000000000002</v>
      </c>
    </row>
    <row r="164" spans="1:7" x14ac:dyDescent="0.25">
      <c r="A164" s="19" t="s">
        <v>143</v>
      </c>
      <c r="B164" s="20" t="s">
        <v>144</v>
      </c>
      <c r="C164" s="21" t="s">
        <v>121</v>
      </c>
      <c r="D164" s="22">
        <v>508</v>
      </c>
      <c r="E164" s="22">
        <v>28</v>
      </c>
      <c r="F164" s="108">
        <v>3.5000000000000003E-2</v>
      </c>
      <c r="G164" s="23">
        <f t="shared" si="7"/>
        <v>497.84000000000003</v>
      </c>
    </row>
    <row r="165" spans="1:7" x14ac:dyDescent="0.25">
      <c r="A165" s="19" t="s">
        <v>145</v>
      </c>
      <c r="B165" s="20" t="s">
        <v>146</v>
      </c>
      <c r="C165" s="21" t="s">
        <v>121</v>
      </c>
      <c r="D165" s="22">
        <v>379</v>
      </c>
      <c r="E165" s="22">
        <v>28</v>
      </c>
      <c r="F165" s="108">
        <v>3.5000000000000003E-2</v>
      </c>
      <c r="G165" s="23">
        <f t="shared" si="7"/>
        <v>371.42</v>
      </c>
    </row>
    <row r="166" spans="1:7" x14ac:dyDescent="0.25">
      <c r="A166" s="19" t="s">
        <v>147</v>
      </c>
      <c r="B166" s="20" t="s">
        <v>148</v>
      </c>
      <c r="C166" s="21" t="s">
        <v>121</v>
      </c>
      <c r="D166" s="22">
        <v>360</v>
      </c>
      <c r="E166" s="22">
        <v>28</v>
      </c>
      <c r="F166" s="108">
        <v>3.5000000000000003E-2</v>
      </c>
      <c r="G166" s="23">
        <f t="shared" si="7"/>
        <v>352.8</v>
      </c>
    </row>
    <row r="167" spans="1:7" x14ac:dyDescent="0.25">
      <c r="A167" s="19" t="s">
        <v>149</v>
      </c>
      <c r="B167" s="20" t="s">
        <v>150</v>
      </c>
      <c r="C167" s="21" t="s">
        <v>121</v>
      </c>
      <c r="D167" s="22">
        <v>420</v>
      </c>
      <c r="E167" s="22">
        <v>28</v>
      </c>
      <c r="F167" s="108">
        <v>3.5000000000000003E-2</v>
      </c>
      <c r="G167" s="23">
        <f t="shared" si="7"/>
        <v>411.6</v>
      </c>
    </row>
    <row r="168" spans="1:7" x14ac:dyDescent="0.25">
      <c r="A168" s="19" t="s">
        <v>151</v>
      </c>
      <c r="B168" s="20" t="s">
        <v>152</v>
      </c>
      <c r="C168" s="21" t="s">
        <v>121</v>
      </c>
      <c r="D168" s="22">
        <v>375</v>
      </c>
      <c r="E168" s="22">
        <v>28</v>
      </c>
      <c r="F168" s="108">
        <v>3.5000000000000003E-2</v>
      </c>
      <c r="G168" s="23">
        <f t="shared" si="7"/>
        <v>367.50000000000006</v>
      </c>
    </row>
    <row r="169" spans="1:7" x14ac:dyDescent="0.25">
      <c r="A169" s="19" t="s">
        <v>153</v>
      </c>
      <c r="B169" s="20" t="s">
        <v>154</v>
      </c>
      <c r="C169" s="21" t="s">
        <v>121</v>
      </c>
      <c r="D169" s="22">
        <v>120</v>
      </c>
      <c r="E169" s="22">
        <v>28</v>
      </c>
      <c r="F169" s="108">
        <v>3.5000000000000003E-2</v>
      </c>
      <c r="G169" s="23">
        <f t="shared" si="7"/>
        <v>117.60000000000001</v>
      </c>
    </row>
    <row r="170" spans="1:7" x14ac:dyDescent="0.25">
      <c r="A170" s="19" t="s">
        <v>155</v>
      </c>
      <c r="B170" s="20" t="s">
        <v>156</v>
      </c>
      <c r="C170" s="21" t="s">
        <v>121</v>
      </c>
      <c r="D170" s="22">
        <v>280</v>
      </c>
      <c r="E170" s="22">
        <v>28</v>
      </c>
      <c r="F170" s="108">
        <v>3.5000000000000003E-2</v>
      </c>
      <c r="G170" s="23">
        <f t="shared" si="7"/>
        <v>274.40000000000003</v>
      </c>
    </row>
    <row r="171" spans="1:7" x14ac:dyDescent="0.25">
      <c r="A171" s="19" t="s">
        <v>151</v>
      </c>
      <c r="B171" s="20" t="s">
        <v>157</v>
      </c>
      <c r="C171" s="21" t="s">
        <v>121</v>
      </c>
      <c r="D171" s="22">
        <v>1296</v>
      </c>
      <c r="E171" s="22">
        <v>28</v>
      </c>
      <c r="F171" s="108">
        <v>3.5000000000000003E-2</v>
      </c>
      <c r="G171" s="23">
        <f t="shared" si="7"/>
        <v>1270.0800000000002</v>
      </c>
    </row>
    <row r="172" spans="1:7" x14ac:dyDescent="0.25">
      <c r="A172" s="25" t="s">
        <v>158</v>
      </c>
      <c r="B172" s="26" t="s">
        <v>159</v>
      </c>
      <c r="C172" s="27" t="s">
        <v>121</v>
      </c>
      <c r="D172" s="28">
        <v>190</v>
      </c>
      <c r="E172" s="28">
        <v>28</v>
      </c>
      <c r="F172" s="109">
        <v>3.5000000000000003E-2</v>
      </c>
      <c r="G172" s="29">
        <f t="shared" si="7"/>
        <v>186.20000000000002</v>
      </c>
    </row>
    <row r="173" spans="1:7" x14ac:dyDescent="0.25">
      <c r="A173" s="130"/>
      <c r="B173" s="131"/>
      <c r="C173" s="132"/>
      <c r="D173" s="288" t="s">
        <v>160</v>
      </c>
      <c r="E173" s="288"/>
      <c r="F173" s="288"/>
      <c r="G173" s="134">
        <f>SUM(G162:G172)</f>
        <v>4440.38</v>
      </c>
    </row>
    <row r="174" spans="1:7" x14ac:dyDescent="0.25">
      <c r="A174" s="130"/>
      <c r="B174" s="131"/>
      <c r="C174" s="132"/>
      <c r="D174" s="135"/>
      <c r="E174" s="135"/>
      <c r="F174" s="135"/>
      <c r="G174" s="136"/>
    </row>
    <row r="175" spans="1:7" x14ac:dyDescent="0.25">
      <c r="A175" s="19"/>
      <c r="B175" s="24" t="s">
        <v>111</v>
      </c>
      <c r="C175" s="21"/>
      <c r="D175" s="22"/>
      <c r="E175" s="22"/>
      <c r="G175" s="23"/>
    </row>
    <row r="176" spans="1:7" x14ac:dyDescent="0.25">
      <c r="A176" s="19" t="s">
        <v>161</v>
      </c>
      <c r="B176" s="20" t="s">
        <v>162</v>
      </c>
      <c r="C176" s="21" t="s">
        <v>121</v>
      </c>
      <c r="D176" s="22">
        <v>271</v>
      </c>
      <c r="E176" s="22">
        <v>2</v>
      </c>
      <c r="F176" s="23">
        <v>0.03</v>
      </c>
      <c r="G176" s="23">
        <f t="shared" ref="G176:G192" si="8">D176*E176*F176</f>
        <v>16.259999999999998</v>
      </c>
    </row>
    <row r="177" spans="1:7" x14ac:dyDescent="0.25">
      <c r="A177" s="19" t="s">
        <v>163</v>
      </c>
      <c r="B177" s="20" t="s">
        <v>164</v>
      </c>
      <c r="C177" s="21" t="s">
        <v>121</v>
      </c>
      <c r="D177" s="22">
        <v>400</v>
      </c>
      <c r="E177" s="22">
        <v>2</v>
      </c>
      <c r="F177" s="23">
        <v>0.03</v>
      </c>
      <c r="G177" s="23">
        <f t="shared" si="8"/>
        <v>24</v>
      </c>
    </row>
    <row r="178" spans="1:7" x14ac:dyDescent="0.25">
      <c r="A178" s="19" t="s">
        <v>165</v>
      </c>
      <c r="B178" s="20" t="s">
        <v>166</v>
      </c>
      <c r="C178" s="21" t="s">
        <v>121</v>
      </c>
      <c r="D178" s="22">
        <v>156</v>
      </c>
      <c r="E178" s="22">
        <v>2</v>
      </c>
      <c r="F178" s="23">
        <v>0.03</v>
      </c>
      <c r="G178" s="23">
        <f t="shared" si="8"/>
        <v>9.36</v>
      </c>
    </row>
    <row r="179" spans="1:7" x14ac:dyDescent="0.25">
      <c r="A179" s="19" t="s">
        <v>167</v>
      </c>
      <c r="B179" s="20" t="s">
        <v>168</v>
      </c>
      <c r="C179" s="21" t="s">
        <v>121</v>
      </c>
      <c r="D179" s="22">
        <v>180</v>
      </c>
      <c r="E179" s="22">
        <v>2</v>
      </c>
      <c r="F179" s="23">
        <v>0.03</v>
      </c>
      <c r="G179" s="23">
        <f t="shared" si="8"/>
        <v>10.799999999999999</v>
      </c>
    </row>
    <row r="180" spans="1:7" x14ac:dyDescent="0.25">
      <c r="A180" s="19" t="s">
        <v>169</v>
      </c>
      <c r="B180" s="20" t="s">
        <v>170</v>
      </c>
      <c r="C180" s="21" t="s">
        <v>121</v>
      </c>
      <c r="D180" s="22">
        <v>148</v>
      </c>
      <c r="E180" s="22">
        <v>2</v>
      </c>
      <c r="F180" s="23">
        <v>0.03</v>
      </c>
      <c r="G180" s="23">
        <f t="shared" si="8"/>
        <v>8.879999999999999</v>
      </c>
    </row>
    <row r="181" spans="1:7" x14ac:dyDescent="0.25">
      <c r="A181" s="19" t="s">
        <v>171</v>
      </c>
      <c r="B181" s="20" t="s">
        <v>172</v>
      </c>
      <c r="C181" s="21" t="s">
        <v>121</v>
      </c>
      <c r="D181" s="22">
        <v>1657</v>
      </c>
      <c r="E181" s="22">
        <v>2</v>
      </c>
      <c r="F181" s="23">
        <v>0.03</v>
      </c>
      <c r="G181" s="23">
        <f t="shared" si="8"/>
        <v>99.42</v>
      </c>
    </row>
    <row r="182" spans="1:7" x14ac:dyDescent="0.25">
      <c r="A182" s="19" t="s">
        <v>173</v>
      </c>
      <c r="B182" s="20" t="s">
        <v>174</v>
      </c>
      <c r="C182" s="21" t="s">
        <v>121</v>
      </c>
      <c r="D182" s="22">
        <v>1003</v>
      </c>
      <c r="E182" s="22">
        <v>2</v>
      </c>
      <c r="F182" s="23">
        <v>0.03</v>
      </c>
      <c r="G182" s="23">
        <f t="shared" si="8"/>
        <v>60.18</v>
      </c>
    </row>
    <row r="183" spans="1:7" x14ac:dyDescent="0.25">
      <c r="A183" s="19" t="s">
        <v>175</v>
      </c>
      <c r="B183" s="20" t="s">
        <v>176</v>
      </c>
      <c r="C183" s="21" t="s">
        <v>121</v>
      </c>
      <c r="D183" s="22">
        <v>121</v>
      </c>
      <c r="E183" s="22">
        <v>2</v>
      </c>
      <c r="F183" s="23">
        <v>0.03</v>
      </c>
      <c r="G183" s="23">
        <f t="shared" si="8"/>
        <v>7.26</v>
      </c>
    </row>
    <row r="184" spans="1:7" x14ac:dyDescent="0.25">
      <c r="A184" s="19" t="s">
        <v>177</v>
      </c>
      <c r="B184" s="20" t="s">
        <v>178</v>
      </c>
      <c r="C184" s="21" t="s">
        <v>121</v>
      </c>
      <c r="D184" s="22">
        <v>212</v>
      </c>
      <c r="E184" s="22">
        <v>2</v>
      </c>
      <c r="F184" s="23">
        <v>0.03</v>
      </c>
      <c r="G184" s="23">
        <f t="shared" si="8"/>
        <v>12.719999999999999</v>
      </c>
    </row>
    <row r="185" spans="1:7" x14ac:dyDescent="0.25">
      <c r="A185" s="19" t="s">
        <v>179</v>
      </c>
      <c r="B185" s="20" t="s">
        <v>180</v>
      </c>
      <c r="C185" s="21" t="s">
        <v>121</v>
      </c>
      <c r="D185" s="22">
        <v>547</v>
      </c>
      <c r="E185" s="22">
        <v>2</v>
      </c>
      <c r="F185" s="23">
        <v>0.03</v>
      </c>
      <c r="G185" s="23">
        <f t="shared" si="8"/>
        <v>32.82</v>
      </c>
    </row>
    <row r="186" spans="1:7" x14ac:dyDescent="0.25">
      <c r="A186" s="19" t="s">
        <v>181</v>
      </c>
      <c r="B186" s="20" t="s">
        <v>182</v>
      </c>
      <c r="C186" s="21" t="s">
        <v>121</v>
      </c>
      <c r="D186" s="22">
        <v>246</v>
      </c>
      <c r="E186" s="22">
        <v>2</v>
      </c>
      <c r="F186" s="23">
        <v>0.03</v>
      </c>
      <c r="G186" s="23">
        <f t="shared" si="8"/>
        <v>14.76</v>
      </c>
    </row>
    <row r="187" spans="1:7" x14ac:dyDescent="0.25">
      <c r="A187" s="19" t="s">
        <v>183</v>
      </c>
      <c r="B187" s="20" t="s">
        <v>184</v>
      </c>
      <c r="C187" s="21" t="s">
        <v>121</v>
      </c>
      <c r="D187" s="22">
        <v>1640</v>
      </c>
      <c r="E187" s="22">
        <v>2</v>
      </c>
      <c r="F187" s="23">
        <v>0.03</v>
      </c>
      <c r="G187" s="23">
        <f t="shared" si="8"/>
        <v>98.399999999999991</v>
      </c>
    </row>
    <row r="188" spans="1:7" x14ac:dyDescent="0.25">
      <c r="A188" s="19" t="s">
        <v>185</v>
      </c>
      <c r="B188" s="20" t="s">
        <v>186</v>
      </c>
      <c r="C188" s="21" t="s">
        <v>121</v>
      </c>
      <c r="D188" s="22">
        <v>97</v>
      </c>
      <c r="E188" s="22">
        <v>2</v>
      </c>
      <c r="F188" s="23">
        <v>0.03</v>
      </c>
      <c r="G188" s="23">
        <f t="shared" si="8"/>
        <v>5.8199999999999994</v>
      </c>
    </row>
    <row r="189" spans="1:7" x14ac:dyDescent="0.25">
      <c r="A189" s="19" t="s">
        <v>187</v>
      </c>
      <c r="B189" s="20" t="s">
        <v>188</v>
      </c>
      <c r="C189" s="21" t="s">
        <v>121</v>
      </c>
      <c r="D189" s="22">
        <v>78</v>
      </c>
      <c r="E189" s="22">
        <v>2</v>
      </c>
      <c r="F189" s="23">
        <v>0.03</v>
      </c>
      <c r="G189" s="23">
        <f t="shared" si="8"/>
        <v>4.68</v>
      </c>
    </row>
    <row r="190" spans="1:7" x14ac:dyDescent="0.25">
      <c r="A190" s="19" t="s">
        <v>189</v>
      </c>
      <c r="B190" s="20" t="s">
        <v>190</v>
      </c>
      <c r="C190" s="21" t="s">
        <v>121</v>
      </c>
      <c r="D190" s="22">
        <v>234</v>
      </c>
      <c r="E190" s="22">
        <v>2</v>
      </c>
      <c r="F190" s="23">
        <v>0.03</v>
      </c>
      <c r="G190" s="23">
        <f t="shared" si="8"/>
        <v>14.04</v>
      </c>
    </row>
    <row r="191" spans="1:7" x14ac:dyDescent="0.25">
      <c r="A191" s="19" t="s">
        <v>191</v>
      </c>
      <c r="B191" s="20" t="s">
        <v>192</v>
      </c>
      <c r="C191" s="21" t="s">
        <v>121</v>
      </c>
      <c r="D191" s="22">
        <v>168</v>
      </c>
      <c r="E191" s="22">
        <v>2</v>
      </c>
      <c r="F191" s="23">
        <v>0.03</v>
      </c>
      <c r="G191" s="23">
        <f t="shared" si="8"/>
        <v>10.08</v>
      </c>
    </row>
    <row r="192" spans="1:7" x14ac:dyDescent="0.25">
      <c r="A192" s="25" t="s">
        <v>193</v>
      </c>
      <c r="B192" s="26" t="s">
        <v>194</v>
      </c>
      <c r="C192" s="27" t="s">
        <v>121</v>
      </c>
      <c r="D192" s="28">
        <v>141</v>
      </c>
      <c r="E192" s="28">
        <v>2</v>
      </c>
      <c r="F192" s="29">
        <v>0.03</v>
      </c>
      <c r="G192" s="29">
        <f t="shared" si="8"/>
        <v>8.4599999999999991</v>
      </c>
    </row>
    <row r="193" spans="1:7" x14ac:dyDescent="0.25">
      <c r="A193" s="130"/>
      <c r="B193" s="131"/>
      <c r="C193" s="132"/>
      <c r="D193" s="288" t="s">
        <v>195</v>
      </c>
      <c r="E193" s="288"/>
      <c r="F193" s="288"/>
      <c r="G193" s="134">
        <f>SUM(G176:G192)</f>
        <v>437.93999999999994</v>
      </c>
    </row>
    <row r="194" spans="1:7" x14ac:dyDescent="0.25">
      <c r="A194" s="130"/>
      <c r="B194" s="131"/>
      <c r="C194" s="132"/>
      <c r="D194" s="133"/>
      <c r="E194" s="133"/>
      <c r="F194" s="133"/>
      <c r="G194" s="134"/>
    </row>
    <row r="195" spans="1:7" x14ac:dyDescent="0.25">
      <c r="A195" s="4" t="s">
        <v>71</v>
      </c>
      <c r="B195" s="5" t="s">
        <v>113</v>
      </c>
      <c r="C195" s="11"/>
      <c r="D195" s="12"/>
      <c r="E195" s="12"/>
      <c r="F195" s="113"/>
      <c r="G195" s="113"/>
    </row>
    <row r="196" spans="1:7" x14ac:dyDescent="0.25">
      <c r="B196" s="5"/>
      <c r="C196" s="11"/>
      <c r="D196" s="12"/>
      <c r="E196" s="12"/>
      <c r="F196" s="113"/>
      <c r="G196" s="113"/>
    </row>
    <row r="197" spans="1:7" x14ac:dyDescent="0.25">
      <c r="B197" s="10" t="s">
        <v>433</v>
      </c>
      <c r="C197" s="11"/>
      <c r="D197" s="293" t="s">
        <v>199</v>
      </c>
      <c r="E197" s="293"/>
      <c r="F197" s="293"/>
      <c r="G197" s="113"/>
    </row>
    <row r="198" spans="1:7" x14ac:dyDescent="0.25">
      <c r="A198" s="130"/>
      <c r="B198" s="294" t="s">
        <v>200</v>
      </c>
      <c r="C198" s="294"/>
      <c r="D198" s="295" t="s">
        <v>201</v>
      </c>
      <c r="E198" s="295"/>
      <c r="F198" s="295"/>
      <c r="G198" s="135"/>
    </row>
    <row r="199" spans="1:7" x14ac:dyDescent="0.25">
      <c r="A199" s="141"/>
      <c r="B199" s="142" t="s">
        <v>434</v>
      </c>
      <c r="C199" s="47" t="s">
        <v>214</v>
      </c>
      <c r="D199" s="39">
        <v>40</v>
      </c>
      <c r="E199" s="39"/>
      <c r="F199" s="48">
        <v>15.73</v>
      </c>
      <c r="G199" s="48">
        <f>F199*D199</f>
        <v>629.20000000000005</v>
      </c>
    </row>
    <row r="200" spans="1:7" x14ac:dyDescent="0.25">
      <c r="A200" s="4"/>
      <c r="B200" s="5" t="s">
        <v>115</v>
      </c>
      <c r="C200" s="6"/>
      <c r="D200" s="7"/>
      <c r="E200" s="7"/>
      <c r="F200" s="8"/>
      <c r="G200" s="8">
        <f>SUM(G195:G199)</f>
        <v>629.20000000000005</v>
      </c>
    </row>
    <row r="201" spans="1:7" x14ac:dyDescent="0.25">
      <c r="A201" s="130"/>
      <c r="B201" s="131"/>
      <c r="C201" s="132"/>
      <c r="D201" s="135"/>
      <c r="E201" s="135"/>
      <c r="F201" s="135"/>
      <c r="G201" s="136"/>
    </row>
    <row r="202" spans="1:7" x14ac:dyDescent="0.25">
      <c r="A202" s="130"/>
      <c r="B202" s="131"/>
      <c r="C202" s="289" t="s">
        <v>202</v>
      </c>
      <c r="D202" s="289"/>
      <c r="E202" s="289"/>
      <c r="F202" s="289"/>
      <c r="G202" s="139">
        <f>G193+G173+G159+G200</f>
        <v>21870.02</v>
      </c>
    </row>
    <row r="203" spans="1:7" x14ac:dyDescent="0.25">
      <c r="A203" s="130"/>
      <c r="B203" s="131"/>
      <c r="C203" s="132"/>
      <c r="D203" s="135"/>
      <c r="E203" s="135"/>
      <c r="F203" s="135"/>
      <c r="G203" s="136"/>
    </row>
    <row r="204" spans="1:7" x14ac:dyDescent="0.25">
      <c r="C204" s="11"/>
      <c r="D204" s="12"/>
      <c r="E204" s="12"/>
      <c r="F204" s="113"/>
      <c r="G204" s="113"/>
    </row>
    <row r="205" spans="1:7" x14ac:dyDescent="0.25">
      <c r="A205" s="57" t="s">
        <v>203</v>
      </c>
      <c r="B205" s="281" t="s">
        <v>204</v>
      </c>
      <c r="C205" s="281"/>
      <c r="D205" s="281"/>
      <c r="E205" s="281"/>
      <c r="F205" s="281"/>
      <c r="G205" s="281"/>
    </row>
    <row r="206" spans="1:7" x14ac:dyDescent="0.25">
      <c r="C206" s="11"/>
      <c r="D206" s="12"/>
      <c r="E206" s="12"/>
      <c r="F206" s="113"/>
      <c r="G206" s="113"/>
    </row>
    <row r="207" spans="1:7" x14ac:dyDescent="0.25">
      <c r="A207" s="4" t="s">
        <v>87</v>
      </c>
      <c r="B207" s="274" t="s">
        <v>205</v>
      </c>
      <c r="C207" s="274"/>
      <c r="D207" s="274"/>
      <c r="E207" s="7"/>
      <c r="F207" s="8"/>
      <c r="G207" s="8"/>
    </row>
    <row r="208" spans="1:7" x14ac:dyDescent="0.25">
      <c r="A208" s="4"/>
      <c r="B208" s="5"/>
      <c r="C208" s="6"/>
      <c r="D208" s="7"/>
      <c r="E208" s="7"/>
      <c r="F208" s="8"/>
      <c r="G208" s="8"/>
    </row>
    <row r="209" spans="1:7" x14ac:dyDescent="0.25">
      <c r="A209" s="9" t="s">
        <v>11</v>
      </c>
      <c r="B209" s="10" t="s">
        <v>206</v>
      </c>
      <c r="C209" s="11" t="s">
        <v>207</v>
      </c>
      <c r="D209" s="12">
        <v>900</v>
      </c>
      <c r="E209" s="12">
        <v>110</v>
      </c>
      <c r="F209" s="113">
        <v>0.02</v>
      </c>
      <c r="G209" s="23">
        <f t="shared" ref="G209" si="9">D209*E209*F209</f>
        <v>1980</v>
      </c>
    </row>
    <row r="210" spans="1:7" x14ac:dyDescent="0.25">
      <c r="A210" s="13" t="s">
        <v>15</v>
      </c>
      <c r="B210" s="14" t="s">
        <v>208</v>
      </c>
      <c r="C210" s="15" t="s">
        <v>207</v>
      </c>
      <c r="D210" s="16">
        <v>4882</v>
      </c>
      <c r="E210" s="16">
        <v>32</v>
      </c>
      <c r="F210" s="17">
        <v>0.01</v>
      </c>
      <c r="G210" s="17">
        <f>D210*E210*F210</f>
        <v>1562.24</v>
      </c>
    </row>
    <row r="211" spans="1:7" x14ac:dyDescent="0.25">
      <c r="A211" s="4"/>
      <c r="B211" s="5" t="s">
        <v>209</v>
      </c>
      <c r="C211" s="6"/>
      <c r="D211" s="7"/>
      <c r="E211" s="7"/>
      <c r="F211" s="8"/>
      <c r="G211" s="8">
        <f>SUM(G207:G210)</f>
        <v>3542.24</v>
      </c>
    </row>
    <row r="212" spans="1:7" x14ac:dyDescent="0.25">
      <c r="A212" s="143"/>
      <c r="B212" s="144"/>
      <c r="C212" s="145"/>
      <c r="D212" s="140"/>
      <c r="E212" s="140"/>
      <c r="F212" s="140"/>
      <c r="G212" s="140"/>
    </row>
    <row r="213" spans="1:7" x14ac:dyDescent="0.25">
      <c r="A213" s="57" t="s">
        <v>210</v>
      </c>
      <c r="B213" s="65" t="s">
        <v>211</v>
      </c>
      <c r="C213" s="65"/>
      <c r="D213" s="65"/>
      <c r="E213" s="65"/>
      <c r="F213" s="65"/>
      <c r="G213" s="65"/>
    </row>
    <row r="214" spans="1:7" x14ac:dyDescent="0.25">
      <c r="C214" s="11"/>
      <c r="D214" s="12"/>
      <c r="E214" s="12"/>
      <c r="F214" s="113"/>
      <c r="G214" s="113"/>
    </row>
    <row r="215" spans="1:7" ht="89.25" x14ac:dyDescent="0.25">
      <c r="A215" s="9" t="s">
        <v>11</v>
      </c>
      <c r="B215" s="10" t="s">
        <v>212</v>
      </c>
      <c r="C215" s="11"/>
      <c r="D215" s="22"/>
      <c r="E215" s="12"/>
      <c r="F215" s="113"/>
      <c r="G215" s="113"/>
    </row>
    <row r="216" spans="1:7" x14ac:dyDescent="0.25">
      <c r="B216" s="10" t="s">
        <v>213</v>
      </c>
      <c r="C216" s="11" t="s">
        <v>214</v>
      </c>
      <c r="D216" s="12">
        <v>12</v>
      </c>
      <c r="E216" s="12"/>
      <c r="F216" s="113">
        <v>15.73</v>
      </c>
      <c r="G216" s="113">
        <f t="shared" ref="G216:G217" si="10">D216*F216</f>
        <v>188.76</v>
      </c>
    </row>
    <row r="217" spans="1:7" x14ac:dyDescent="0.25">
      <c r="B217" s="10" t="s">
        <v>215</v>
      </c>
      <c r="C217" s="11" t="s">
        <v>214</v>
      </c>
      <c r="D217" s="12">
        <v>4</v>
      </c>
      <c r="E217" s="12"/>
      <c r="F217" s="113">
        <v>45.94</v>
      </c>
      <c r="G217" s="113">
        <f t="shared" si="10"/>
        <v>183.76</v>
      </c>
    </row>
    <row r="218" spans="1:7" x14ac:dyDescent="0.25">
      <c r="A218" s="146"/>
      <c r="B218" s="10" t="s">
        <v>216</v>
      </c>
      <c r="C218" s="147"/>
      <c r="D218" s="148"/>
      <c r="E218" s="149"/>
      <c r="F218" s="150"/>
      <c r="G218" s="150">
        <v>150</v>
      </c>
    </row>
    <row r="219" spans="1:7" x14ac:dyDescent="0.25">
      <c r="A219" s="13"/>
      <c r="B219" s="14" t="s">
        <v>456</v>
      </c>
      <c r="C219" s="15" t="s">
        <v>457</v>
      </c>
      <c r="D219" s="16">
        <v>12</v>
      </c>
      <c r="E219" s="16"/>
      <c r="F219" s="17">
        <f>+G219/12</f>
        <v>455.55749999999995</v>
      </c>
      <c r="G219" s="17">
        <v>5466.69</v>
      </c>
    </row>
    <row r="220" spans="1:7" x14ac:dyDescent="0.25">
      <c r="A220" s="4"/>
      <c r="B220" s="287" t="s">
        <v>217</v>
      </c>
      <c r="C220" s="287"/>
      <c r="D220" s="7"/>
      <c r="E220" s="7"/>
      <c r="F220" s="8"/>
      <c r="G220" s="8">
        <f>SUM(G215:G219)</f>
        <v>5989.2099999999991</v>
      </c>
    </row>
    <row r="221" spans="1:7" ht="15" customHeight="1" x14ac:dyDescent="0.25">
      <c r="A221" s="4"/>
      <c r="B221" s="33"/>
      <c r="C221" s="33"/>
      <c r="D221" s="7"/>
      <c r="E221" s="7"/>
      <c r="F221" s="8"/>
      <c r="G221" s="8"/>
    </row>
    <row r="222" spans="1:7" x14ac:dyDescent="0.25">
      <c r="A222" s="130"/>
      <c r="B222" s="131"/>
      <c r="D222" s="113"/>
      <c r="E222" s="113"/>
      <c r="F222" s="113"/>
      <c r="G222" s="113"/>
    </row>
    <row r="223" spans="1:7" x14ac:dyDescent="0.25">
      <c r="A223" s="151"/>
      <c r="B223" s="240"/>
      <c r="C223" s="241"/>
      <c r="D223" s="242"/>
      <c r="E223" s="243"/>
      <c r="F223" s="67"/>
      <c r="G223" s="67"/>
    </row>
    <row r="224" spans="1:7" ht="16.899999999999999" customHeight="1" x14ac:dyDescent="0.25">
      <c r="A224" s="68" t="s">
        <v>218</v>
      </c>
      <c r="B224" s="290" t="s">
        <v>435</v>
      </c>
      <c r="C224" s="291"/>
      <c r="D224" s="291"/>
      <c r="E224" s="291"/>
      <c r="F224" s="292"/>
      <c r="G224" s="36"/>
    </row>
    <row r="225" spans="1:7" x14ac:dyDescent="0.25">
      <c r="A225" s="34"/>
      <c r="B225" s="43"/>
      <c r="C225" s="35"/>
      <c r="D225" s="12"/>
      <c r="E225" s="12"/>
      <c r="F225" s="36"/>
      <c r="G225" s="36"/>
    </row>
    <row r="226" spans="1:7" x14ac:dyDescent="0.25">
      <c r="A226" s="34"/>
      <c r="B226" s="33" t="s">
        <v>407</v>
      </c>
      <c r="C226" s="35"/>
      <c r="D226" s="12"/>
      <c r="E226" s="12"/>
      <c r="F226" s="36"/>
      <c r="G226" s="36"/>
    </row>
    <row r="227" spans="1:7" x14ac:dyDescent="0.25">
      <c r="A227" s="34"/>
      <c r="B227" s="43"/>
      <c r="C227" s="35"/>
      <c r="D227" s="12"/>
      <c r="E227" s="12"/>
      <c r="F227" s="36"/>
      <c r="G227" s="36"/>
    </row>
    <row r="228" spans="1:7" ht="63.75" x14ac:dyDescent="0.25">
      <c r="A228" s="34" t="s">
        <v>11</v>
      </c>
      <c r="B228" s="10" t="s">
        <v>220</v>
      </c>
      <c r="C228" s="35"/>
      <c r="D228" s="12"/>
      <c r="E228" s="12"/>
      <c r="F228" s="36"/>
      <c r="G228" s="36"/>
    </row>
    <row r="229" spans="1:7" x14ac:dyDescent="0.25">
      <c r="A229" s="34"/>
      <c r="B229" s="43"/>
      <c r="C229" s="35" t="s">
        <v>214</v>
      </c>
      <c r="D229" s="12">
        <v>56</v>
      </c>
      <c r="E229" s="12"/>
      <c r="F229" s="36">
        <v>65</v>
      </c>
      <c r="G229" s="36">
        <f>D229*F229</f>
        <v>3640</v>
      </c>
    </row>
    <row r="230" spans="1:7" x14ac:dyDescent="0.25">
      <c r="A230" s="34"/>
      <c r="B230" s="43"/>
      <c r="C230" s="35"/>
      <c r="D230" s="12"/>
      <c r="E230" s="12"/>
      <c r="F230" s="36"/>
      <c r="G230" s="36"/>
    </row>
    <row r="231" spans="1:7" ht="38.25" x14ac:dyDescent="0.25">
      <c r="A231" s="34" t="s">
        <v>15</v>
      </c>
      <c r="B231" s="10" t="s">
        <v>222</v>
      </c>
      <c r="C231" s="35"/>
      <c r="D231" s="12"/>
      <c r="E231" s="12"/>
      <c r="F231" s="36"/>
      <c r="G231" s="36"/>
    </row>
    <row r="232" spans="1:7" x14ac:dyDescent="0.25">
      <c r="A232" s="34"/>
      <c r="B232" s="43"/>
      <c r="C232" s="35" t="s">
        <v>214</v>
      </c>
      <c r="D232" s="12">
        <v>40</v>
      </c>
      <c r="E232" s="12"/>
      <c r="F232" s="36">
        <v>55</v>
      </c>
      <c r="G232" s="36">
        <f>D232*F232</f>
        <v>2200</v>
      </c>
    </row>
    <row r="233" spans="1:7" x14ac:dyDescent="0.25">
      <c r="A233" s="34"/>
      <c r="B233" s="43"/>
      <c r="C233" s="35"/>
      <c r="D233" s="12"/>
      <c r="E233" s="12"/>
      <c r="F233" s="36"/>
      <c r="G233" s="36"/>
    </row>
    <row r="234" spans="1:7" ht="38.25" x14ac:dyDescent="0.25">
      <c r="A234" s="34" t="s">
        <v>17</v>
      </c>
      <c r="B234" s="10" t="s">
        <v>223</v>
      </c>
      <c r="C234" s="35"/>
      <c r="D234" s="12"/>
      <c r="E234" s="12"/>
      <c r="F234" s="36"/>
      <c r="G234" s="36"/>
    </row>
    <row r="235" spans="1:7" x14ac:dyDescent="0.25">
      <c r="A235" s="34"/>
      <c r="B235" s="43"/>
      <c r="C235" s="35" t="s">
        <v>214</v>
      </c>
      <c r="D235" s="12">
        <v>32</v>
      </c>
      <c r="E235" s="12"/>
      <c r="F235" s="36">
        <v>55</v>
      </c>
      <c r="G235" s="36">
        <f>D235*F235</f>
        <v>1760</v>
      </c>
    </row>
    <row r="236" spans="1:7" x14ac:dyDescent="0.25">
      <c r="A236" s="110"/>
      <c r="B236" s="115"/>
      <c r="C236" s="111"/>
      <c r="D236" s="12"/>
      <c r="E236" s="12"/>
      <c r="F236" s="36"/>
      <c r="G236" s="36"/>
    </row>
    <row r="237" spans="1:7" ht="25.5" x14ac:dyDescent="0.25">
      <c r="A237" s="110" t="s">
        <v>19</v>
      </c>
      <c r="B237" s="112" t="s">
        <v>229</v>
      </c>
      <c r="C237" s="111"/>
      <c r="D237" s="12"/>
      <c r="E237" s="12"/>
      <c r="F237" s="36"/>
      <c r="G237" s="36"/>
    </row>
    <row r="238" spans="1:7" x14ac:dyDescent="0.25">
      <c r="A238" s="34"/>
      <c r="B238" s="5"/>
      <c r="C238" s="35" t="s">
        <v>214</v>
      </c>
      <c r="D238" s="12">
        <v>56</v>
      </c>
      <c r="E238" s="12"/>
      <c r="F238" s="36">
        <v>80</v>
      </c>
      <c r="G238" s="36">
        <f>D238*F238</f>
        <v>4480</v>
      </c>
    </row>
    <row r="239" spans="1:7" x14ac:dyDescent="0.25">
      <c r="A239" s="110"/>
      <c r="B239" s="112"/>
      <c r="C239" s="111"/>
      <c r="D239" s="12"/>
      <c r="E239" s="12"/>
      <c r="F239" s="36"/>
      <c r="G239" s="36"/>
    </row>
    <row r="240" spans="1:7" ht="24" customHeight="1" x14ac:dyDescent="0.25">
      <c r="A240" s="110" t="s">
        <v>21</v>
      </c>
      <c r="B240" s="112" t="s">
        <v>408</v>
      </c>
      <c r="C240" s="111"/>
      <c r="D240" s="12"/>
      <c r="E240" s="12"/>
      <c r="F240" s="36"/>
      <c r="G240" s="36"/>
    </row>
    <row r="241" spans="1:7" x14ac:dyDescent="0.25">
      <c r="A241" s="34"/>
      <c r="B241" s="5"/>
      <c r="C241" s="35" t="s">
        <v>214</v>
      </c>
      <c r="D241" s="12">
        <v>32</v>
      </c>
      <c r="E241" s="12"/>
      <c r="F241" s="36">
        <v>70</v>
      </c>
      <c r="G241" s="36">
        <f>D241*F241</f>
        <v>2240</v>
      </c>
    </row>
    <row r="242" spans="1:7" x14ac:dyDescent="0.25">
      <c r="A242" s="110"/>
      <c r="B242" s="116"/>
      <c r="C242" s="111"/>
      <c r="D242" s="12"/>
      <c r="E242" s="12"/>
      <c r="F242" s="36"/>
      <c r="G242" s="36"/>
    </row>
    <row r="243" spans="1:7" ht="25.5" x14ac:dyDescent="0.25">
      <c r="A243" s="110" t="s">
        <v>23</v>
      </c>
      <c r="B243" s="112" t="s">
        <v>409</v>
      </c>
      <c r="C243" s="111"/>
      <c r="D243" s="12"/>
      <c r="E243" s="12"/>
      <c r="F243" s="36"/>
      <c r="G243" s="36"/>
    </row>
    <row r="244" spans="1:7" x14ac:dyDescent="0.25">
      <c r="A244" s="110"/>
      <c r="B244" s="116"/>
      <c r="C244" s="35" t="s">
        <v>214</v>
      </c>
      <c r="D244" s="12">
        <v>32</v>
      </c>
      <c r="E244" s="12"/>
      <c r="F244" s="36">
        <v>70</v>
      </c>
      <c r="G244" s="36">
        <f>D244*F244</f>
        <v>2240</v>
      </c>
    </row>
    <row r="245" spans="1:7" x14ac:dyDescent="0.25">
      <c r="A245" s="37"/>
      <c r="B245" s="69"/>
      <c r="C245" s="38"/>
      <c r="D245" s="39"/>
      <c r="E245" s="39"/>
      <c r="F245" s="40"/>
      <c r="G245" s="40"/>
    </row>
    <row r="246" spans="1:7" x14ac:dyDescent="0.25">
      <c r="A246" s="34"/>
      <c r="B246" s="9" t="s">
        <v>224</v>
      </c>
      <c r="C246" s="35"/>
      <c r="D246" s="18"/>
      <c r="E246" s="18"/>
      <c r="F246" s="36"/>
      <c r="G246" s="36">
        <f>SUM(G227:G245)</f>
        <v>16560</v>
      </c>
    </row>
    <row r="247" spans="1:7" x14ac:dyDescent="0.25">
      <c r="A247" s="37" t="s">
        <v>130</v>
      </c>
      <c r="B247" s="46" t="s">
        <v>410</v>
      </c>
      <c r="C247" s="38"/>
      <c r="D247" s="39"/>
      <c r="E247" s="39"/>
      <c r="F247" s="40"/>
      <c r="G247" s="40">
        <f>G246*0.3</f>
        <v>4968</v>
      </c>
    </row>
    <row r="248" spans="1:7" x14ac:dyDescent="0.25">
      <c r="A248" s="68"/>
      <c r="B248" s="4" t="s">
        <v>225</v>
      </c>
      <c r="C248" s="70"/>
      <c r="D248" s="7"/>
      <c r="E248" s="7"/>
      <c r="F248" s="71"/>
      <c r="G248" s="71">
        <f>G246+G247</f>
        <v>21528</v>
      </c>
    </row>
    <row r="249" spans="1:7" x14ac:dyDescent="0.25">
      <c r="A249" s="34"/>
      <c r="B249" s="43"/>
      <c r="C249" s="35"/>
      <c r="D249" s="12"/>
      <c r="E249" s="12"/>
      <c r="F249" s="36"/>
      <c r="G249" s="36"/>
    </row>
    <row r="250" spans="1:7" x14ac:dyDescent="0.25">
      <c r="A250" s="34"/>
      <c r="B250" s="33" t="s">
        <v>411</v>
      </c>
      <c r="C250" s="35"/>
      <c r="D250" s="12"/>
      <c r="E250" s="12"/>
      <c r="F250" s="36"/>
      <c r="G250" s="36"/>
    </row>
    <row r="251" spans="1:7" x14ac:dyDescent="0.25">
      <c r="A251" s="34"/>
      <c r="B251" s="43"/>
      <c r="C251" s="35"/>
      <c r="D251" s="12"/>
      <c r="E251" s="12"/>
      <c r="F251" s="36"/>
      <c r="G251" s="36"/>
    </row>
    <row r="252" spans="1:7" ht="63.75" x14ac:dyDescent="0.25">
      <c r="A252" s="34" t="s">
        <v>11</v>
      </c>
      <c r="B252" s="10" t="s">
        <v>220</v>
      </c>
      <c r="C252" s="35"/>
      <c r="D252" s="12"/>
      <c r="E252" s="12"/>
      <c r="F252" s="36"/>
      <c r="G252" s="36"/>
    </row>
    <row r="253" spans="1:7" x14ac:dyDescent="0.25">
      <c r="A253" s="34"/>
      <c r="B253" s="43"/>
      <c r="C253" s="35" t="s">
        <v>214</v>
      </c>
      <c r="D253" s="12">
        <v>32</v>
      </c>
      <c r="E253" s="12"/>
      <c r="F253" s="36">
        <v>63</v>
      </c>
      <c r="G253" s="36">
        <f>D253*F253</f>
        <v>2016</v>
      </c>
    </row>
    <row r="254" spans="1:7" x14ac:dyDescent="0.25">
      <c r="A254" s="34"/>
      <c r="B254" s="43"/>
      <c r="C254" s="35"/>
      <c r="D254" s="12"/>
      <c r="E254" s="12"/>
      <c r="F254" s="36"/>
      <c r="G254" s="36"/>
    </row>
    <row r="255" spans="1:7" ht="38.25" x14ac:dyDescent="0.25">
      <c r="A255" s="34" t="s">
        <v>17</v>
      </c>
      <c r="B255" s="10" t="s">
        <v>412</v>
      </c>
      <c r="C255" s="35"/>
      <c r="D255" s="12"/>
      <c r="E255" s="12"/>
      <c r="F255" s="36"/>
      <c r="G255" s="36"/>
    </row>
    <row r="256" spans="1:7" x14ac:dyDescent="0.25">
      <c r="A256" s="34"/>
      <c r="B256" s="43"/>
      <c r="C256" s="35" t="s">
        <v>214</v>
      </c>
      <c r="D256" s="12">
        <v>16</v>
      </c>
      <c r="E256" s="12"/>
      <c r="F256" s="36">
        <v>56.5</v>
      </c>
      <c r="G256" s="36">
        <f>D256*F256</f>
        <v>904</v>
      </c>
    </row>
    <row r="257" spans="1:7" x14ac:dyDescent="0.25">
      <c r="A257" s="34"/>
      <c r="B257" s="43"/>
      <c r="C257" s="35"/>
      <c r="D257" s="12"/>
      <c r="E257" s="12"/>
      <c r="F257" s="36"/>
      <c r="G257" s="36"/>
    </row>
    <row r="258" spans="1:7" ht="38.25" x14ac:dyDescent="0.25">
      <c r="A258" s="34" t="s">
        <v>19</v>
      </c>
      <c r="B258" s="10" t="s">
        <v>223</v>
      </c>
      <c r="C258" s="35"/>
      <c r="D258" s="12"/>
      <c r="E258" s="12"/>
      <c r="F258" s="36"/>
      <c r="G258" s="36"/>
    </row>
    <row r="259" spans="1:7" x14ac:dyDescent="0.25">
      <c r="A259" s="34"/>
      <c r="B259" s="43"/>
      <c r="C259" s="35" t="s">
        <v>214</v>
      </c>
      <c r="D259" s="12">
        <v>24</v>
      </c>
      <c r="E259" s="12"/>
      <c r="F259" s="36">
        <v>56.5</v>
      </c>
      <c r="G259" s="36">
        <f>D259*F259</f>
        <v>1356</v>
      </c>
    </row>
    <row r="260" spans="1:7" x14ac:dyDescent="0.25">
      <c r="A260" s="37"/>
      <c r="B260" s="69"/>
      <c r="C260" s="38"/>
      <c r="D260" s="39"/>
      <c r="E260" s="39"/>
      <c r="F260" s="40"/>
      <c r="G260" s="40"/>
    </row>
    <row r="261" spans="1:7" x14ac:dyDescent="0.25">
      <c r="A261" s="34"/>
      <c r="B261" s="9" t="s">
        <v>224</v>
      </c>
      <c r="C261" s="35"/>
      <c r="D261" s="18"/>
      <c r="E261" s="18"/>
      <c r="F261" s="36"/>
      <c r="G261" s="36">
        <f>SUM(G253:G260)</f>
        <v>4276</v>
      </c>
    </row>
    <row r="262" spans="1:7" x14ac:dyDescent="0.25">
      <c r="A262" s="37" t="s">
        <v>21</v>
      </c>
      <c r="B262" s="46" t="s">
        <v>410</v>
      </c>
      <c r="C262" s="38"/>
      <c r="D262" s="39"/>
      <c r="E262" s="39"/>
      <c r="F262" s="40"/>
      <c r="G262" s="40">
        <f>G261*0.3</f>
        <v>1282.8</v>
      </c>
    </row>
    <row r="263" spans="1:7" x14ac:dyDescent="0.25">
      <c r="A263" s="68"/>
      <c r="B263" s="4" t="s">
        <v>436</v>
      </c>
      <c r="C263" s="70"/>
      <c r="D263" s="7"/>
      <c r="E263" s="7"/>
      <c r="F263" s="71"/>
      <c r="G263" s="71">
        <f>G261+G262</f>
        <v>5558.8</v>
      </c>
    </row>
    <row r="264" spans="1:7" x14ac:dyDescent="0.25">
      <c r="A264" s="34"/>
      <c r="B264" s="43"/>
      <c r="C264" s="35"/>
      <c r="D264" s="12"/>
      <c r="E264" s="12"/>
      <c r="F264" s="36"/>
      <c r="G264" s="36"/>
    </row>
    <row r="265" spans="1:7" x14ac:dyDescent="0.25">
      <c r="A265" s="34"/>
      <c r="B265" s="33" t="s">
        <v>227</v>
      </c>
      <c r="C265" s="35"/>
      <c r="D265" s="12"/>
      <c r="E265" s="12"/>
      <c r="F265" s="36"/>
      <c r="G265" s="36"/>
    </row>
    <row r="266" spans="1:7" x14ac:dyDescent="0.25">
      <c r="A266" s="34"/>
      <c r="B266" s="43"/>
      <c r="C266" s="35"/>
      <c r="D266" s="12"/>
      <c r="E266" s="12"/>
      <c r="F266" s="36"/>
      <c r="G266" s="36"/>
    </row>
    <row r="267" spans="1:7" ht="25.5" x14ac:dyDescent="0.25">
      <c r="A267" s="34" t="s">
        <v>11</v>
      </c>
      <c r="B267" s="10" t="s">
        <v>229</v>
      </c>
      <c r="C267" s="35"/>
      <c r="D267" s="12"/>
      <c r="E267" s="12"/>
      <c r="F267" s="36"/>
      <c r="G267" s="36"/>
    </row>
    <row r="268" spans="1:7" x14ac:dyDescent="0.25">
      <c r="A268" s="34"/>
      <c r="B268" s="43"/>
      <c r="C268" s="35" t="s">
        <v>214</v>
      </c>
      <c r="D268" s="12">
        <v>48</v>
      </c>
      <c r="E268" s="12"/>
      <c r="F268" s="36">
        <v>87.56</v>
      </c>
      <c r="G268" s="36">
        <f>D268*F268</f>
        <v>4202.88</v>
      </c>
    </row>
    <row r="269" spans="1:7" x14ac:dyDescent="0.25">
      <c r="A269" s="110"/>
      <c r="B269" s="115"/>
      <c r="C269" s="111"/>
      <c r="D269" s="12"/>
      <c r="E269" s="12"/>
      <c r="F269" s="36"/>
      <c r="G269" s="36"/>
    </row>
    <row r="270" spans="1:7" ht="25.5" x14ac:dyDescent="0.25">
      <c r="A270" s="110" t="s">
        <v>15</v>
      </c>
      <c r="B270" s="112" t="s">
        <v>408</v>
      </c>
      <c r="C270" s="111"/>
      <c r="D270" s="12"/>
      <c r="E270" s="12"/>
      <c r="F270" s="36"/>
      <c r="G270" s="36"/>
    </row>
    <row r="271" spans="1:7" x14ac:dyDescent="0.25">
      <c r="A271" s="34"/>
      <c r="B271" s="5"/>
      <c r="C271" s="35" t="s">
        <v>214</v>
      </c>
      <c r="D271" s="12">
        <v>24</v>
      </c>
      <c r="E271" s="12"/>
      <c r="F271" s="36">
        <v>79.040000000000006</v>
      </c>
      <c r="G271" s="36">
        <f>D271*F271</f>
        <v>1896.96</v>
      </c>
    </row>
    <row r="272" spans="1:7" x14ac:dyDescent="0.25">
      <c r="A272" s="34"/>
      <c r="B272" s="43"/>
      <c r="C272" s="35"/>
      <c r="D272" s="12"/>
      <c r="E272" s="12"/>
      <c r="F272" s="36"/>
      <c r="G272" s="36"/>
    </row>
    <row r="273" spans="1:7" ht="25.5" x14ac:dyDescent="0.25">
      <c r="A273" s="34" t="s">
        <v>17</v>
      </c>
      <c r="B273" s="10" t="s">
        <v>221</v>
      </c>
      <c r="C273" s="35"/>
      <c r="D273" s="12"/>
      <c r="E273" s="12"/>
      <c r="F273" s="36"/>
      <c r="G273" s="36"/>
    </row>
    <row r="274" spans="1:7" x14ac:dyDescent="0.25">
      <c r="A274" s="34"/>
      <c r="B274" s="43"/>
      <c r="C274" s="35" t="s">
        <v>214</v>
      </c>
      <c r="D274" s="12">
        <v>32</v>
      </c>
      <c r="E274" s="12"/>
      <c r="F274" s="36">
        <v>79.040000000000006</v>
      </c>
      <c r="G274" s="36">
        <f>D274*F274</f>
        <v>2529.2800000000002</v>
      </c>
    </row>
    <row r="275" spans="1:7" x14ac:dyDescent="0.25">
      <c r="A275" s="34"/>
      <c r="B275" s="43"/>
      <c r="C275" s="35"/>
      <c r="D275" s="12"/>
      <c r="E275" s="12"/>
      <c r="F275" s="36"/>
      <c r="G275" s="36"/>
    </row>
    <row r="276" spans="1:7" ht="25.5" x14ac:dyDescent="0.25">
      <c r="A276" s="34" t="s">
        <v>19</v>
      </c>
      <c r="B276" s="10" t="s">
        <v>230</v>
      </c>
      <c r="C276" s="35"/>
      <c r="D276" s="12"/>
      <c r="E276" s="12"/>
      <c r="F276" s="36"/>
      <c r="G276" s="36"/>
    </row>
    <row r="277" spans="1:7" x14ac:dyDescent="0.25">
      <c r="A277" s="34"/>
      <c r="B277" s="43"/>
      <c r="C277" s="35" t="s">
        <v>214</v>
      </c>
      <c r="D277" s="12">
        <v>24</v>
      </c>
      <c r="E277" s="12"/>
      <c r="F277" s="36">
        <v>48.29</v>
      </c>
      <c r="G277" s="36">
        <f>D277*F277</f>
        <v>1158.96</v>
      </c>
    </row>
    <row r="278" spans="1:7" x14ac:dyDescent="0.25">
      <c r="A278" s="34"/>
      <c r="B278" s="43"/>
      <c r="C278" s="35"/>
      <c r="D278" s="12"/>
      <c r="E278" s="12"/>
      <c r="F278" s="36"/>
      <c r="G278" s="36"/>
    </row>
    <row r="279" spans="1:7" ht="63.75" x14ac:dyDescent="0.25">
      <c r="A279" s="34" t="s">
        <v>21</v>
      </c>
      <c r="B279" s="10" t="s">
        <v>220</v>
      </c>
      <c r="C279" s="35"/>
      <c r="D279" s="12"/>
      <c r="E279" s="12"/>
      <c r="F279" s="36"/>
      <c r="G279" s="36"/>
    </row>
    <row r="280" spans="1:7" x14ac:dyDescent="0.25">
      <c r="A280" s="34"/>
      <c r="B280" s="43"/>
      <c r="C280" s="35" t="s">
        <v>214</v>
      </c>
      <c r="D280" s="12">
        <v>48</v>
      </c>
      <c r="E280" s="12"/>
      <c r="F280" s="36">
        <v>75.66</v>
      </c>
      <c r="G280" s="36">
        <f>D280*F280</f>
        <v>3631.68</v>
      </c>
    </row>
    <row r="281" spans="1:7" x14ac:dyDescent="0.25">
      <c r="A281" s="34"/>
      <c r="B281" s="43"/>
      <c r="C281" s="35"/>
      <c r="D281" s="12"/>
      <c r="E281" s="12"/>
      <c r="F281" s="36"/>
      <c r="G281" s="36"/>
    </row>
    <row r="282" spans="1:7" ht="38.25" x14ac:dyDescent="0.25">
      <c r="A282" s="34" t="s">
        <v>23</v>
      </c>
      <c r="B282" s="10" t="s">
        <v>222</v>
      </c>
      <c r="C282" s="35"/>
      <c r="D282" s="12"/>
      <c r="E282" s="12"/>
      <c r="F282" s="36"/>
      <c r="G282" s="36"/>
    </row>
    <row r="283" spans="1:7" x14ac:dyDescent="0.25">
      <c r="A283" s="34"/>
      <c r="B283" s="43"/>
      <c r="C283" s="35" t="s">
        <v>214</v>
      </c>
      <c r="D283" s="12">
        <v>40</v>
      </c>
      <c r="E283" s="12"/>
      <c r="F283" s="36">
        <v>64.69</v>
      </c>
      <c r="G283" s="36">
        <f>D283*F283</f>
        <v>2587.6</v>
      </c>
    </row>
    <row r="284" spans="1:7" x14ac:dyDescent="0.25">
      <c r="A284" s="34"/>
      <c r="B284" s="43"/>
      <c r="C284" s="35"/>
      <c r="D284" s="12"/>
      <c r="E284" s="12"/>
      <c r="F284" s="36"/>
      <c r="G284" s="36"/>
    </row>
    <row r="285" spans="1:7" ht="38.25" x14ac:dyDescent="0.25">
      <c r="A285" s="34" t="s">
        <v>28</v>
      </c>
      <c r="B285" s="10" t="s">
        <v>223</v>
      </c>
      <c r="C285" s="35"/>
      <c r="D285" s="12"/>
      <c r="E285" s="12"/>
      <c r="F285" s="36"/>
      <c r="G285" s="36"/>
    </row>
    <row r="286" spans="1:7" x14ac:dyDescent="0.25">
      <c r="A286" s="34"/>
      <c r="B286" s="43"/>
      <c r="C286" s="35" t="s">
        <v>214</v>
      </c>
      <c r="D286" s="12">
        <v>32</v>
      </c>
      <c r="E286" s="12"/>
      <c r="F286" s="36">
        <v>64.69</v>
      </c>
      <c r="G286" s="36">
        <f>D286*F286</f>
        <v>2070.08</v>
      </c>
    </row>
    <row r="287" spans="1:7" x14ac:dyDescent="0.25">
      <c r="A287" s="34"/>
      <c r="B287" s="43"/>
      <c r="C287" s="35"/>
      <c r="D287" s="12"/>
      <c r="E287" s="12"/>
      <c r="F287" s="36"/>
      <c r="G287" s="36"/>
    </row>
    <row r="288" spans="1:7" x14ac:dyDescent="0.25">
      <c r="A288" s="34" t="s">
        <v>79</v>
      </c>
      <c r="B288" s="10" t="s">
        <v>231</v>
      </c>
      <c r="C288" s="35"/>
      <c r="D288" s="12"/>
      <c r="E288" s="12"/>
      <c r="F288" s="36"/>
      <c r="G288" s="36"/>
    </row>
    <row r="289" spans="1:7" x14ac:dyDescent="0.25">
      <c r="A289" s="34"/>
      <c r="B289" s="43"/>
      <c r="C289" s="35" t="s">
        <v>214</v>
      </c>
      <c r="D289" s="12">
        <v>64</v>
      </c>
      <c r="E289" s="12"/>
      <c r="F289" s="36">
        <v>14.45</v>
      </c>
      <c r="G289" s="36">
        <f>D289*F289</f>
        <v>924.8</v>
      </c>
    </row>
    <row r="290" spans="1:7" x14ac:dyDescent="0.25">
      <c r="A290" s="34"/>
      <c r="B290" s="43"/>
      <c r="C290" s="35"/>
      <c r="D290" s="12"/>
      <c r="E290" s="12"/>
      <c r="F290" s="36"/>
      <c r="G290" s="36"/>
    </row>
    <row r="291" spans="1:7" x14ac:dyDescent="0.25">
      <c r="A291" s="34" t="s">
        <v>84</v>
      </c>
      <c r="B291" s="10" t="s">
        <v>232</v>
      </c>
      <c r="C291" s="35"/>
      <c r="D291" s="12"/>
      <c r="E291" s="12"/>
      <c r="F291" s="36"/>
      <c r="G291" s="36"/>
    </row>
    <row r="292" spans="1:7" x14ac:dyDescent="0.25">
      <c r="A292" s="34"/>
      <c r="B292" s="43"/>
      <c r="C292" s="35" t="s">
        <v>214</v>
      </c>
      <c r="D292" s="12">
        <v>8</v>
      </c>
      <c r="E292" s="12"/>
      <c r="F292" s="36">
        <v>20.9</v>
      </c>
      <c r="G292" s="36">
        <f>D292*F292</f>
        <v>167.2</v>
      </c>
    </row>
    <row r="293" spans="1:7" x14ac:dyDescent="0.25">
      <c r="A293" s="34"/>
      <c r="B293" s="43"/>
      <c r="C293" s="35"/>
      <c r="D293" s="12"/>
      <c r="E293" s="12"/>
      <c r="F293" s="36"/>
      <c r="G293" s="36"/>
    </row>
    <row r="294" spans="1:7" x14ac:dyDescent="0.25">
      <c r="A294" s="34" t="s">
        <v>130</v>
      </c>
      <c r="B294" s="10" t="s">
        <v>233</v>
      </c>
      <c r="C294" s="35"/>
      <c r="D294" s="12"/>
      <c r="E294" s="12"/>
      <c r="F294" s="36"/>
      <c r="G294" s="36"/>
    </row>
    <row r="295" spans="1:7" x14ac:dyDescent="0.25">
      <c r="A295" s="34"/>
      <c r="B295" s="43"/>
      <c r="C295" s="35" t="s">
        <v>214</v>
      </c>
      <c r="D295" s="12">
        <v>8</v>
      </c>
      <c r="E295" s="12"/>
      <c r="F295" s="36">
        <v>48.57</v>
      </c>
      <c r="G295" s="36">
        <f>D295*F295</f>
        <v>388.56</v>
      </c>
    </row>
    <row r="296" spans="1:7" x14ac:dyDescent="0.25">
      <c r="A296" s="34"/>
      <c r="B296" s="43"/>
      <c r="C296" s="35"/>
      <c r="D296" s="12"/>
      <c r="E296" s="12"/>
      <c r="F296" s="36"/>
      <c r="G296" s="36"/>
    </row>
    <row r="297" spans="1:7" ht="25.5" x14ac:dyDescent="0.25">
      <c r="A297" s="34" t="s">
        <v>132</v>
      </c>
      <c r="B297" s="10" t="s">
        <v>234</v>
      </c>
      <c r="C297" s="35"/>
      <c r="D297" s="12"/>
      <c r="E297" s="12"/>
      <c r="F297" s="36"/>
      <c r="G297" s="36"/>
    </row>
    <row r="298" spans="1:7" x14ac:dyDescent="0.25">
      <c r="A298" s="34"/>
      <c r="B298" s="43"/>
      <c r="C298" s="35" t="s">
        <v>214</v>
      </c>
      <c r="D298" s="12">
        <v>40</v>
      </c>
      <c r="E298" s="12"/>
      <c r="F298" s="36">
        <v>21.62</v>
      </c>
      <c r="G298" s="36">
        <f>D298*F298</f>
        <v>864.80000000000007</v>
      </c>
    </row>
    <row r="299" spans="1:7" x14ac:dyDescent="0.25">
      <c r="A299" s="34"/>
      <c r="B299" s="43"/>
      <c r="C299" s="35"/>
      <c r="D299" s="12"/>
      <c r="E299" s="12"/>
      <c r="F299" s="36"/>
      <c r="G299" s="36"/>
    </row>
    <row r="300" spans="1:7" ht="25.5" x14ac:dyDescent="0.25">
      <c r="A300" s="34" t="s">
        <v>134</v>
      </c>
      <c r="B300" s="10" t="s">
        <v>235</v>
      </c>
      <c r="C300" s="35"/>
      <c r="D300" s="12"/>
      <c r="E300" s="12"/>
      <c r="F300" s="36"/>
      <c r="G300" s="36"/>
    </row>
    <row r="301" spans="1:7" x14ac:dyDescent="0.25">
      <c r="A301" s="34"/>
      <c r="B301" s="43"/>
      <c r="C301" s="35" t="s">
        <v>214</v>
      </c>
      <c r="D301" s="12">
        <v>40</v>
      </c>
      <c r="E301" s="12"/>
      <c r="F301" s="36">
        <v>25.62</v>
      </c>
      <c r="G301" s="36">
        <f>D301*F301</f>
        <v>1024.8</v>
      </c>
    </row>
    <row r="302" spans="1:7" ht="15.75" thickBot="1" x14ac:dyDescent="0.3">
      <c r="A302" s="152"/>
      <c r="B302" s="72"/>
      <c r="C302" s="73"/>
      <c r="D302" s="74"/>
      <c r="E302" s="74"/>
      <c r="F302" s="75"/>
      <c r="G302" s="75"/>
    </row>
    <row r="303" spans="1:7" x14ac:dyDescent="0.25">
      <c r="A303" s="34"/>
      <c r="B303" s="9" t="s">
        <v>224</v>
      </c>
      <c r="C303" s="35"/>
      <c r="D303" s="18"/>
      <c r="E303" s="18"/>
      <c r="F303" s="36"/>
      <c r="G303" s="36">
        <f>SUM(G267:G302)</f>
        <v>21447.600000000002</v>
      </c>
    </row>
    <row r="304" spans="1:7" x14ac:dyDescent="0.25">
      <c r="A304" s="37" t="s">
        <v>134</v>
      </c>
      <c r="B304" s="46" t="s">
        <v>410</v>
      </c>
      <c r="C304" s="38"/>
      <c r="D304" s="39"/>
      <c r="E304" s="39"/>
      <c r="F304" s="40"/>
      <c r="G304" s="40">
        <f>G303*0.3</f>
        <v>6434.2800000000007</v>
      </c>
    </row>
    <row r="305" spans="1:7" x14ac:dyDescent="0.25">
      <c r="A305" s="153"/>
      <c r="B305" s="154" t="s">
        <v>228</v>
      </c>
      <c r="C305" s="155"/>
      <c r="D305" s="156"/>
      <c r="E305" s="156"/>
      <c r="F305" s="157"/>
      <c r="G305" s="157">
        <f>G303+G304</f>
        <v>27881.880000000005</v>
      </c>
    </row>
    <row r="306" spans="1:7" x14ac:dyDescent="0.25">
      <c r="A306" s="4"/>
      <c r="B306" s="4"/>
      <c r="C306" s="76"/>
      <c r="D306" s="7"/>
      <c r="E306" s="7"/>
      <c r="F306" s="8"/>
      <c r="G306" s="8"/>
    </row>
    <row r="307" spans="1:7" x14ac:dyDescent="0.25">
      <c r="A307" s="130"/>
      <c r="B307" s="137" t="s">
        <v>236</v>
      </c>
      <c r="C307" s="42"/>
      <c r="D307" s="113"/>
      <c r="E307" s="113"/>
      <c r="F307" s="113"/>
      <c r="G307" s="113"/>
    </row>
    <row r="308" spans="1:7" x14ac:dyDescent="0.25">
      <c r="A308" s="130"/>
      <c r="B308" s="130"/>
      <c r="C308" s="42"/>
      <c r="D308" s="113"/>
      <c r="E308" s="113"/>
      <c r="F308" s="113"/>
      <c r="G308" s="113"/>
    </row>
    <row r="309" spans="1:7" x14ac:dyDescent="0.25">
      <c r="A309" s="130"/>
      <c r="B309" s="4" t="s">
        <v>219</v>
      </c>
      <c r="C309" s="42"/>
      <c r="D309" s="113"/>
      <c r="E309" s="113"/>
      <c r="F309" s="113"/>
      <c r="G309" s="8">
        <f>G248</f>
        <v>21528</v>
      </c>
    </row>
    <row r="310" spans="1:7" x14ac:dyDescent="0.25">
      <c r="A310" s="130"/>
      <c r="B310" s="4" t="s">
        <v>226</v>
      </c>
      <c r="C310" s="42"/>
      <c r="D310" s="113"/>
      <c r="E310" s="113"/>
      <c r="F310" s="113"/>
      <c r="G310" s="8">
        <f>G263</f>
        <v>5558.8</v>
      </c>
    </row>
    <row r="311" spans="1:7" x14ac:dyDescent="0.25">
      <c r="A311" s="141"/>
      <c r="B311" s="77" t="s">
        <v>227</v>
      </c>
      <c r="C311" s="78"/>
      <c r="D311" s="48"/>
      <c r="E311" s="48"/>
      <c r="F311" s="48"/>
      <c r="G311" s="79">
        <f>G305</f>
        <v>27881.880000000005</v>
      </c>
    </row>
    <row r="312" spans="1:7" x14ac:dyDescent="0.25">
      <c r="A312" s="137"/>
      <c r="B312" s="137" t="s">
        <v>237</v>
      </c>
      <c r="C312" s="44"/>
      <c r="D312" s="8"/>
      <c r="E312" s="8"/>
      <c r="F312" s="8"/>
      <c r="G312" s="8">
        <f>SUM(G309:G311)</f>
        <v>54968.680000000008</v>
      </c>
    </row>
    <row r="313" spans="1:7" x14ac:dyDescent="0.25">
      <c r="A313" s="130"/>
      <c r="B313" s="131"/>
      <c r="C313" s="132"/>
      <c r="D313" s="135"/>
      <c r="E313" s="135"/>
      <c r="F313" s="135"/>
      <c r="G313" s="135"/>
    </row>
    <row r="314" spans="1:7" x14ac:dyDescent="0.25">
      <c r="A314" s="4"/>
      <c r="B314" s="43" t="s">
        <v>86</v>
      </c>
      <c r="C314" s="41"/>
      <c r="D314" s="8"/>
      <c r="E314" s="8"/>
      <c r="F314" s="8"/>
      <c r="G314" s="8"/>
    </row>
    <row r="315" spans="1:7" x14ac:dyDescent="0.25">
      <c r="A315" s="4"/>
      <c r="B315" s="5"/>
      <c r="C315" s="41"/>
      <c r="D315" s="8"/>
      <c r="E315" s="8"/>
      <c r="F315" s="8"/>
      <c r="G315" s="8"/>
    </row>
    <row r="316" spans="1:7" x14ac:dyDescent="0.25">
      <c r="A316" s="4" t="s">
        <v>101</v>
      </c>
      <c r="B316" s="33" t="s">
        <v>238</v>
      </c>
      <c r="C316" s="41"/>
      <c r="D316" s="80"/>
      <c r="E316" s="8"/>
      <c r="F316" s="8"/>
      <c r="G316" s="8">
        <f>G89</f>
        <v>7098.09</v>
      </c>
    </row>
    <row r="317" spans="1:7" x14ac:dyDescent="0.25">
      <c r="A317" s="4" t="s">
        <v>117</v>
      </c>
      <c r="B317" s="33" t="s">
        <v>118</v>
      </c>
      <c r="C317" s="41"/>
      <c r="D317" s="80"/>
      <c r="E317" s="8"/>
      <c r="F317" s="8"/>
      <c r="G317" s="8">
        <f>G141</f>
        <v>6786.83</v>
      </c>
    </row>
    <row r="318" spans="1:7" x14ac:dyDescent="0.25">
      <c r="A318" s="4" t="s">
        <v>197</v>
      </c>
      <c r="B318" s="33" t="s">
        <v>198</v>
      </c>
      <c r="C318" s="41"/>
      <c r="D318" s="80"/>
      <c r="E318" s="8"/>
      <c r="F318" s="8"/>
      <c r="G318" s="8">
        <f>G202</f>
        <v>21870.02</v>
      </c>
    </row>
    <row r="319" spans="1:7" x14ac:dyDescent="0.25">
      <c r="A319" s="4" t="s">
        <v>203</v>
      </c>
      <c r="B319" s="274" t="s">
        <v>204</v>
      </c>
      <c r="C319" s="274"/>
      <c r="D319" s="274"/>
      <c r="E319" s="274"/>
      <c r="F319" s="81"/>
      <c r="G319" s="82">
        <f>G211</f>
        <v>3542.24</v>
      </c>
    </row>
    <row r="320" spans="1:7" x14ac:dyDescent="0.25">
      <c r="A320" s="4" t="s">
        <v>210</v>
      </c>
      <c r="B320" s="81" t="s">
        <v>211</v>
      </c>
      <c r="C320" s="81"/>
      <c r="D320" s="81"/>
      <c r="E320" s="8"/>
      <c r="F320" s="8"/>
      <c r="G320" s="8">
        <f>G220</f>
        <v>5989.2099999999991</v>
      </c>
    </row>
    <row r="321" spans="1:7" x14ac:dyDescent="0.25">
      <c r="A321" s="77" t="s">
        <v>218</v>
      </c>
      <c r="B321" s="83" t="s">
        <v>239</v>
      </c>
      <c r="C321" s="83"/>
      <c r="D321" s="83"/>
      <c r="E321" s="79"/>
      <c r="F321" s="79"/>
      <c r="G321" s="79">
        <f>G312</f>
        <v>54968.680000000008</v>
      </c>
    </row>
    <row r="322" spans="1:7" x14ac:dyDescent="0.25">
      <c r="A322" s="296" t="s">
        <v>240</v>
      </c>
      <c r="B322" s="296"/>
      <c r="C322" s="296"/>
      <c r="D322" s="296"/>
      <c r="E322" s="296"/>
      <c r="F322" s="296"/>
      <c r="G322" s="79">
        <f>SUM(G316:G321)</f>
        <v>100255.07</v>
      </c>
    </row>
    <row r="323" spans="1:7" x14ac:dyDescent="0.25">
      <c r="A323" s="297" t="s">
        <v>455</v>
      </c>
      <c r="B323" s="297"/>
      <c r="C323" s="297"/>
      <c r="D323" s="297"/>
      <c r="E323" s="297"/>
      <c r="F323" s="297"/>
      <c r="G323" s="8">
        <f>+G322*1.25</f>
        <v>125318.83750000001</v>
      </c>
    </row>
    <row r="324" spans="1:7" x14ac:dyDescent="0.25">
      <c r="A324" s="4"/>
      <c r="B324" s="33"/>
      <c r="C324" s="41"/>
      <c r="D324" s="8"/>
      <c r="E324" s="8"/>
      <c r="F324" s="8"/>
      <c r="G324" s="225"/>
    </row>
    <row r="325" spans="1:7" x14ac:dyDescent="0.25">
      <c r="A325" s="4"/>
      <c r="B325" s="5"/>
      <c r="C325" s="41"/>
      <c r="D325" s="8"/>
      <c r="E325" s="8"/>
      <c r="F325" s="8"/>
      <c r="G325" s="8"/>
    </row>
    <row r="326" spans="1:7" x14ac:dyDescent="0.25">
      <c r="A326" s="273" t="s">
        <v>292</v>
      </c>
      <c r="B326" s="273"/>
      <c r="C326" s="273"/>
      <c r="D326" s="273"/>
      <c r="E326" s="273"/>
      <c r="F326" s="273"/>
      <c r="G326" s="273"/>
    </row>
    <row r="327" spans="1:7" x14ac:dyDescent="0.25">
      <c r="A327" s="4"/>
      <c r="B327" s="5"/>
      <c r="C327" s="41"/>
      <c r="D327" s="8"/>
      <c r="E327" s="8"/>
      <c r="F327" s="8"/>
      <c r="G327" s="8"/>
    </row>
    <row r="328" spans="1:7" x14ac:dyDescent="0.25">
      <c r="A328" s="158" t="s">
        <v>0</v>
      </c>
      <c r="B328" s="279" t="s">
        <v>242</v>
      </c>
      <c r="C328" s="159" t="s">
        <v>2</v>
      </c>
      <c r="D328" s="280" t="s">
        <v>243</v>
      </c>
      <c r="E328" s="280" t="s">
        <v>4</v>
      </c>
      <c r="F328" s="280"/>
      <c r="G328" s="8"/>
    </row>
    <row r="329" spans="1:7" x14ac:dyDescent="0.25">
      <c r="A329" s="160" t="s">
        <v>5</v>
      </c>
      <c r="B329" s="279"/>
      <c r="C329" s="161" t="s">
        <v>6</v>
      </c>
      <c r="D329" s="280"/>
      <c r="E329" s="162" t="s">
        <v>99</v>
      </c>
      <c r="F329" s="163" t="s">
        <v>100</v>
      </c>
      <c r="G329" s="8"/>
    </row>
    <row r="330" spans="1:7" x14ac:dyDescent="0.25">
      <c r="A330" s="57" t="s">
        <v>244</v>
      </c>
      <c r="B330" s="281" t="s">
        <v>245</v>
      </c>
      <c r="C330" s="281"/>
      <c r="D330" s="281"/>
      <c r="E330" s="281"/>
      <c r="F330" s="281"/>
      <c r="G330" s="8"/>
    </row>
    <row r="331" spans="1:7" ht="38.25" x14ac:dyDescent="0.25">
      <c r="A331" s="9" t="s">
        <v>11</v>
      </c>
      <c r="B331" s="10" t="s">
        <v>246</v>
      </c>
      <c r="C331" s="11"/>
      <c r="D331" s="12"/>
      <c r="E331" s="113"/>
      <c r="F331" s="113"/>
      <c r="G331" s="8"/>
    </row>
    <row r="332" spans="1:7" x14ac:dyDescent="0.25">
      <c r="B332" s="10" t="s">
        <v>247</v>
      </c>
      <c r="C332" s="11" t="s">
        <v>214</v>
      </c>
      <c r="D332" s="12">
        <v>1</v>
      </c>
      <c r="E332" s="113">
        <v>45.94</v>
      </c>
      <c r="F332" s="113">
        <f>D332*E332</f>
        <v>45.94</v>
      </c>
      <c r="G332" s="8"/>
    </row>
    <row r="333" spans="1:7" ht="39.6" customHeight="1" x14ac:dyDescent="0.25">
      <c r="B333" s="10" t="s">
        <v>248</v>
      </c>
      <c r="C333" s="11" t="s">
        <v>214</v>
      </c>
      <c r="D333" s="12">
        <v>1</v>
      </c>
      <c r="E333" s="113">
        <v>67.25</v>
      </c>
      <c r="F333" s="113">
        <v>39.29</v>
      </c>
    </row>
    <row r="334" spans="1:7" x14ac:dyDescent="0.25">
      <c r="B334" s="10" t="s">
        <v>249</v>
      </c>
      <c r="C334" s="11" t="s">
        <v>214</v>
      </c>
      <c r="D334" s="12">
        <v>12</v>
      </c>
      <c r="E334" s="113">
        <v>15.73</v>
      </c>
      <c r="F334" s="113">
        <f>D334*E334</f>
        <v>188.76</v>
      </c>
    </row>
    <row r="335" spans="1:7" x14ac:dyDescent="0.25">
      <c r="A335" s="13"/>
      <c r="B335" s="14"/>
      <c r="C335" s="15"/>
      <c r="D335" s="16"/>
      <c r="E335" s="17"/>
      <c r="F335" s="17"/>
    </row>
    <row r="336" spans="1:7" x14ac:dyDescent="0.25">
      <c r="A336" s="4"/>
      <c r="B336" s="287" t="s">
        <v>250</v>
      </c>
      <c r="C336" s="287"/>
      <c r="D336" s="287"/>
      <c r="E336" s="287"/>
      <c r="F336" s="8">
        <f>SUM(F331:F335)</f>
        <v>273.99</v>
      </c>
    </row>
    <row r="337" spans="1:7" x14ac:dyDescent="0.25">
      <c r="A337" s="164"/>
      <c r="B337" s="165"/>
      <c r="C337" s="166"/>
      <c r="D337" s="167"/>
      <c r="E337" s="167"/>
      <c r="F337" s="167"/>
    </row>
    <row r="338" spans="1:7" x14ac:dyDescent="0.25">
      <c r="A338" s="57" t="s">
        <v>251</v>
      </c>
      <c r="B338" s="281" t="s">
        <v>252</v>
      </c>
      <c r="C338" s="281"/>
      <c r="D338" s="281"/>
      <c r="E338" s="281"/>
      <c r="F338" s="281"/>
      <c r="G338" s="52"/>
    </row>
    <row r="339" spans="1:7" x14ac:dyDescent="0.25">
      <c r="C339" s="11"/>
      <c r="D339" s="12"/>
      <c r="E339" s="113"/>
      <c r="F339" s="113"/>
      <c r="G339" s="1"/>
    </row>
    <row r="340" spans="1:7" ht="25.5" x14ac:dyDescent="0.25">
      <c r="A340" s="9" t="s">
        <v>11</v>
      </c>
      <c r="B340" s="10" t="s">
        <v>253</v>
      </c>
      <c r="C340" s="11"/>
      <c r="D340" s="12"/>
      <c r="E340" s="113"/>
      <c r="F340" s="113"/>
    </row>
    <row r="341" spans="1:7" x14ac:dyDescent="0.25">
      <c r="B341" s="10" t="s">
        <v>254</v>
      </c>
      <c r="C341" s="11"/>
      <c r="D341" s="12"/>
      <c r="E341" s="113"/>
      <c r="F341" s="113">
        <v>50</v>
      </c>
    </row>
    <row r="342" spans="1:7" x14ac:dyDescent="0.25">
      <c r="B342" s="10" t="s">
        <v>255</v>
      </c>
      <c r="C342" s="11" t="s">
        <v>214</v>
      </c>
      <c r="D342" s="12">
        <v>30</v>
      </c>
      <c r="E342" s="113">
        <v>15.73</v>
      </c>
      <c r="F342" s="113">
        <f>D342*E342</f>
        <v>471.90000000000003</v>
      </c>
    </row>
    <row r="343" spans="1:7" x14ac:dyDescent="0.25">
      <c r="B343" s="10" t="s">
        <v>247</v>
      </c>
      <c r="C343" s="11" t="s">
        <v>214</v>
      </c>
      <c r="D343" s="12">
        <v>2</v>
      </c>
      <c r="E343" s="113">
        <v>45.94</v>
      </c>
      <c r="F343" s="113">
        <f>D343*E343</f>
        <v>91.88</v>
      </c>
    </row>
    <row r="344" spans="1:7" x14ac:dyDescent="0.25">
      <c r="A344" s="13"/>
      <c r="B344" s="14"/>
      <c r="C344" s="15"/>
      <c r="D344" s="16"/>
      <c r="E344" s="17"/>
      <c r="F344" s="17"/>
    </row>
    <row r="345" spans="1:7" x14ac:dyDescent="0.25">
      <c r="A345" s="4"/>
      <c r="B345" s="5" t="s">
        <v>256</v>
      </c>
      <c r="C345" s="6"/>
      <c r="D345" s="7"/>
      <c r="E345" s="8"/>
      <c r="F345" s="8">
        <f>SUM(F339:F344)</f>
        <v>613.78000000000009</v>
      </c>
    </row>
    <row r="346" spans="1:7" x14ac:dyDescent="0.25">
      <c r="A346" s="168"/>
      <c r="B346" s="169"/>
      <c r="C346" s="170"/>
      <c r="D346" s="171"/>
      <c r="E346" s="171"/>
      <c r="F346" s="171"/>
    </row>
    <row r="347" spans="1:7" x14ac:dyDescent="0.25">
      <c r="A347" s="168"/>
      <c r="B347" s="169"/>
      <c r="C347" s="170"/>
      <c r="D347" s="171"/>
      <c r="E347" s="171"/>
      <c r="F347" s="171"/>
    </row>
    <row r="348" spans="1:7" x14ac:dyDescent="0.25">
      <c r="A348" s="4"/>
      <c r="B348" s="43" t="s">
        <v>86</v>
      </c>
      <c r="C348" s="41"/>
      <c r="D348" s="8"/>
      <c r="E348" s="8"/>
      <c r="F348" s="8"/>
    </row>
    <row r="349" spans="1:7" x14ac:dyDescent="0.25">
      <c r="A349" s="4"/>
      <c r="B349" s="5"/>
      <c r="C349" s="41"/>
      <c r="D349" s="8"/>
      <c r="E349" s="8"/>
      <c r="F349" s="8"/>
    </row>
    <row r="350" spans="1:7" x14ac:dyDescent="0.25">
      <c r="A350" s="4" t="s">
        <v>101</v>
      </c>
      <c r="B350" s="33" t="s">
        <v>257</v>
      </c>
      <c r="C350" s="41"/>
      <c r="D350" s="80"/>
      <c r="E350" s="8"/>
      <c r="F350" s="8">
        <f>F336</f>
        <v>273.99</v>
      </c>
    </row>
    <row r="351" spans="1:7" x14ac:dyDescent="0.25">
      <c r="A351" s="77" t="s">
        <v>117</v>
      </c>
      <c r="B351" s="83" t="s">
        <v>258</v>
      </c>
      <c r="C351" s="84"/>
      <c r="D351" s="85"/>
      <c r="E351" s="79"/>
      <c r="F351" s="79">
        <f>F345</f>
        <v>613.78000000000009</v>
      </c>
    </row>
    <row r="352" spans="1:7" x14ac:dyDescent="0.25">
      <c r="A352" s="4"/>
      <c r="B352" s="4" t="s">
        <v>240</v>
      </c>
      <c r="C352" s="41"/>
      <c r="D352" s="8"/>
      <c r="E352" s="8"/>
      <c r="F352" s="8">
        <f>SUM(F350:F351)</f>
        <v>887.7700000000001</v>
      </c>
    </row>
    <row r="353" spans="1:7" x14ac:dyDescent="0.25">
      <c r="A353" s="4"/>
      <c r="B353" s="4" t="s">
        <v>241</v>
      </c>
      <c r="C353" s="41"/>
      <c r="D353" s="8"/>
      <c r="E353" s="8"/>
      <c r="F353" s="8">
        <f>+F352*1.25</f>
        <v>1109.7125000000001</v>
      </c>
    </row>
    <row r="354" spans="1:7" x14ac:dyDescent="0.25">
      <c r="A354" s="4"/>
      <c r="B354" s="5"/>
      <c r="C354" s="41"/>
      <c r="D354" s="8"/>
      <c r="E354" s="8"/>
      <c r="F354" s="8"/>
    </row>
    <row r="355" spans="1:7" x14ac:dyDescent="0.25">
      <c r="A355" s="278" t="s">
        <v>346</v>
      </c>
      <c r="B355" s="278"/>
      <c r="C355" s="278"/>
      <c r="D355" s="278"/>
      <c r="E355" s="278"/>
      <c r="F355" s="278"/>
      <c r="G355" s="278"/>
    </row>
    <row r="356" spans="1:7" x14ac:dyDescent="0.25">
      <c r="A356" s="50"/>
      <c r="B356" s="50"/>
      <c r="C356" s="50"/>
      <c r="D356" s="50"/>
      <c r="E356" s="50"/>
      <c r="F356" s="50"/>
    </row>
    <row r="357" spans="1:7" x14ac:dyDescent="0.25">
      <c r="A357" s="53"/>
      <c r="B357" s="53"/>
      <c r="C357" s="239" t="s">
        <v>293</v>
      </c>
      <c r="D357" s="239" t="s">
        <v>463</v>
      </c>
      <c r="E357" s="239" t="s">
        <v>464</v>
      </c>
      <c r="F357" s="239" t="s">
        <v>465</v>
      </c>
    </row>
    <row r="358" spans="1:7" ht="26.25" x14ac:dyDescent="0.25">
      <c r="A358" s="53" t="s">
        <v>11</v>
      </c>
      <c r="B358" s="232" t="s">
        <v>462</v>
      </c>
      <c r="C358" s="53"/>
      <c r="D358" s="53"/>
      <c r="E358" s="53"/>
      <c r="F358" s="53"/>
    </row>
    <row r="359" spans="1:7" x14ac:dyDescent="0.25">
      <c r="A359" s="53" t="s">
        <v>294</v>
      </c>
      <c r="B359" s="232" t="s">
        <v>466</v>
      </c>
      <c r="C359" s="53" t="s">
        <v>63</v>
      </c>
      <c r="D359" s="53">
        <v>1</v>
      </c>
      <c r="E359" s="53">
        <v>232.26</v>
      </c>
      <c r="F359" s="53">
        <v>232.26</v>
      </c>
    </row>
    <row r="360" spans="1:7" ht="26.25" x14ac:dyDescent="0.25">
      <c r="A360" s="53" t="s">
        <v>295</v>
      </c>
      <c r="B360" s="232" t="s">
        <v>467</v>
      </c>
      <c r="C360" s="53" t="s">
        <v>63</v>
      </c>
      <c r="D360" s="53">
        <v>1</v>
      </c>
      <c r="E360" s="53">
        <v>245.2</v>
      </c>
      <c r="F360" s="53">
        <v>245.2</v>
      </c>
    </row>
    <row r="361" spans="1:7" x14ac:dyDescent="0.25">
      <c r="A361" s="53" t="s">
        <v>296</v>
      </c>
      <c r="B361" s="232" t="s">
        <v>468</v>
      </c>
      <c r="C361" s="53" t="s">
        <v>63</v>
      </c>
      <c r="D361" s="53">
        <v>1</v>
      </c>
      <c r="E361" s="53">
        <v>262.5</v>
      </c>
      <c r="F361" s="53">
        <v>262.5</v>
      </c>
    </row>
    <row r="362" spans="1:7" x14ac:dyDescent="0.25">
      <c r="A362" s="53" t="s">
        <v>297</v>
      </c>
      <c r="B362" s="232" t="s">
        <v>469</v>
      </c>
      <c r="C362" s="53" t="s">
        <v>63</v>
      </c>
      <c r="D362" s="53">
        <v>30</v>
      </c>
      <c r="E362" s="53">
        <v>9.8000000000000007</v>
      </c>
      <c r="F362" s="53">
        <v>294</v>
      </c>
    </row>
    <row r="363" spans="1:7" ht="26.25" x14ac:dyDescent="0.25">
      <c r="A363" s="53" t="s">
        <v>298</v>
      </c>
      <c r="B363" s="232" t="s">
        <v>470</v>
      </c>
      <c r="C363" s="53" t="s">
        <v>63</v>
      </c>
      <c r="D363" s="53">
        <v>10</v>
      </c>
      <c r="E363" s="53">
        <v>11.2</v>
      </c>
      <c r="F363" s="53">
        <v>112</v>
      </c>
    </row>
    <row r="364" spans="1:7" ht="26.25" x14ac:dyDescent="0.25">
      <c r="A364" s="53" t="s">
        <v>299</v>
      </c>
      <c r="B364" s="232" t="s">
        <v>471</v>
      </c>
      <c r="C364" s="53" t="s">
        <v>63</v>
      </c>
      <c r="D364" s="53">
        <v>5</v>
      </c>
      <c r="E364" s="53">
        <v>12.4</v>
      </c>
      <c r="F364" s="53">
        <v>62</v>
      </c>
    </row>
    <row r="365" spans="1:7" x14ac:dyDescent="0.25">
      <c r="A365" s="53" t="s">
        <v>300</v>
      </c>
      <c r="B365" s="232" t="s">
        <v>472</v>
      </c>
      <c r="C365" s="53" t="s">
        <v>63</v>
      </c>
      <c r="D365" s="53">
        <v>10</v>
      </c>
      <c r="E365" s="53">
        <v>14.2</v>
      </c>
      <c r="F365" s="53">
        <v>142</v>
      </c>
    </row>
    <row r="366" spans="1:7" x14ac:dyDescent="0.25">
      <c r="A366" s="53" t="s">
        <v>301</v>
      </c>
      <c r="B366" s="232" t="s">
        <v>473</v>
      </c>
      <c r="C366" s="53" t="s">
        <v>63</v>
      </c>
      <c r="D366" s="53">
        <v>5</v>
      </c>
      <c r="E366" s="53">
        <v>18.7</v>
      </c>
      <c r="F366" s="53">
        <v>93.5</v>
      </c>
    </row>
    <row r="367" spans="1:7" x14ac:dyDescent="0.25">
      <c r="A367" s="53" t="s">
        <v>302</v>
      </c>
      <c r="B367" s="232" t="s">
        <v>474</v>
      </c>
      <c r="C367" s="53" t="s">
        <v>63</v>
      </c>
      <c r="D367" s="53">
        <v>3</v>
      </c>
      <c r="E367" s="53">
        <v>23.6</v>
      </c>
      <c r="F367" s="53">
        <v>70.800000000000011</v>
      </c>
    </row>
    <row r="368" spans="1:7" x14ac:dyDescent="0.25">
      <c r="A368" s="53" t="s">
        <v>303</v>
      </c>
      <c r="B368" s="232" t="s">
        <v>475</v>
      </c>
      <c r="C368" s="53" t="s">
        <v>63</v>
      </c>
      <c r="D368" s="53">
        <v>5</v>
      </c>
      <c r="E368" s="53">
        <v>6.32</v>
      </c>
      <c r="F368" s="53">
        <v>31.6</v>
      </c>
    </row>
    <row r="369" spans="1:7" x14ac:dyDescent="0.25">
      <c r="A369" s="53" t="s">
        <v>304</v>
      </c>
      <c r="B369" s="232" t="s">
        <v>476</v>
      </c>
      <c r="C369" s="53" t="s">
        <v>63</v>
      </c>
      <c r="D369" s="53">
        <v>5</v>
      </c>
      <c r="E369" s="53">
        <v>6.89</v>
      </c>
      <c r="F369" s="53">
        <v>34.449999999999996</v>
      </c>
    </row>
    <row r="370" spans="1:7" x14ac:dyDescent="0.25">
      <c r="A370" s="53" t="s">
        <v>305</v>
      </c>
      <c r="B370" s="232" t="s">
        <v>477</v>
      </c>
      <c r="C370" s="53" t="s">
        <v>63</v>
      </c>
      <c r="D370" s="53">
        <v>35</v>
      </c>
      <c r="E370" s="53">
        <v>12.6</v>
      </c>
      <c r="F370" s="53">
        <v>441</v>
      </c>
    </row>
    <row r="371" spans="1:7" x14ac:dyDescent="0.25">
      <c r="A371" s="53" t="s">
        <v>306</v>
      </c>
      <c r="B371" s="232" t="s">
        <v>478</v>
      </c>
      <c r="C371" s="53" t="s">
        <v>63</v>
      </c>
      <c r="D371" s="53">
        <v>5</v>
      </c>
      <c r="E371" s="53">
        <v>14.2</v>
      </c>
      <c r="F371" s="53">
        <v>71</v>
      </c>
    </row>
    <row r="372" spans="1:7" x14ac:dyDescent="0.25">
      <c r="A372" s="53" t="s">
        <v>307</v>
      </c>
      <c r="B372" s="232" t="s">
        <v>479</v>
      </c>
      <c r="C372" s="53" t="s">
        <v>63</v>
      </c>
      <c r="D372" s="53">
        <v>5</v>
      </c>
      <c r="E372" s="53">
        <v>16.2</v>
      </c>
      <c r="F372" s="53">
        <v>81</v>
      </c>
      <c r="G372" s="52"/>
    </row>
    <row r="373" spans="1:7" x14ac:dyDescent="0.25">
      <c r="A373" s="53" t="s">
        <v>308</v>
      </c>
      <c r="B373" s="232" t="s">
        <v>480</v>
      </c>
      <c r="C373" s="53" t="s">
        <v>63</v>
      </c>
      <c r="D373" s="53">
        <v>5</v>
      </c>
      <c r="E373" s="53">
        <v>19.8</v>
      </c>
      <c r="F373" s="53">
        <v>99</v>
      </c>
    </row>
    <row r="374" spans="1:7" x14ac:dyDescent="0.25">
      <c r="A374" s="53" t="s">
        <v>309</v>
      </c>
      <c r="B374" s="232" t="s">
        <v>481</v>
      </c>
      <c r="C374" s="53" t="s">
        <v>63</v>
      </c>
      <c r="D374" s="53">
        <v>5</v>
      </c>
      <c r="E374" s="53">
        <v>2.4900000000000002</v>
      </c>
      <c r="F374" s="53">
        <v>12.450000000000001</v>
      </c>
    </row>
    <row r="375" spans="1:7" x14ac:dyDescent="0.25">
      <c r="A375" s="53" t="s">
        <v>310</v>
      </c>
      <c r="B375" s="232" t="s">
        <v>482</v>
      </c>
      <c r="C375" s="53" t="s">
        <v>63</v>
      </c>
      <c r="D375" s="53">
        <v>5</v>
      </c>
      <c r="E375" s="53">
        <v>3.49</v>
      </c>
      <c r="F375" s="53">
        <v>17.450000000000003</v>
      </c>
    </row>
    <row r="376" spans="1:7" x14ac:dyDescent="0.25">
      <c r="A376" s="53" t="s">
        <v>311</v>
      </c>
      <c r="B376" s="232" t="s">
        <v>483</v>
      </c>
      <c r="C376" s="53" t="s">
        <v>63</v>
      </c>
      <c r="D376" s="53">
        <v>2</v>
      </c>
      <c r="E376" s="53">
        <v>84.94</v>
      </c>
      <c r="F376" s="53">
        <v>169.88</v>
      </c>
    </row>
    <row r="377" spans="1:7" ht="30.6" customHeight="1" x14ac:dyDescent="0.25">
      <c r="A377" s="53" t="s">
        <v>312</v>
      </c>
      <c r="B377" s="232" t="s">
        <v>484</v>
      </c>
      <c r="C377" s="53" t="s">
        <v>63</v>
      </c>
      <c r="D377" s="53">
        <v>1</v>
      </c>
      <c r="E377" s="53">
        <v>94.94</v>
      </c>
      <c r="F377" s="53">
        <v>94.94</v>
      </c>
    </row>
    <row r="378" spans="1:7" ht="39" x14ac:dyDescent="0.25">
      <c r="A378" s="53" t="s">
        <v>313</v>
      </c>
      <c r="B378" s="232" t="s">
        <v>485</v>
      </c>
      <c r="C378" s="53" t="s">
        <v>63</v>
      </c>
      <c r="D378" s="53">
        <v>5</v>
      </c>
      <c r="E378" s="53">
        <v>19.8</v>
      </c>
      <c r="F378" s="53">
        <v>99</v>
      </c>
    </row>
    <row r="379" spans="1:7" x14ac:dyDescent="0.25">
      <c r="A379" s="53" t="s">
        <v>314</v>
      </c>
      <c r="B379" s="232" t="s">
        <v>486</v>
      </c>
      <c r="C379" s="53" t="s">
        <v>315</v>
      </c>
      <c r="D379" s="53">
        <v>100</v>
      </c>
      <c r="E379" s="53">
        <v>2.2999999999999998</v>
      </c>
      <c r="F379" s="53">
        <v>229.99999999999997</v>
      </c>
    </row>
    <row r="380" spans="1:7" x14ac:dyDescent="0.25">
      <c r="A380" s="53" t="s">
        <v>316</v>
      </c>
      <c r="B380" s="232" t="s">
        <v>487</v>
      </c>
      <c r="C380" s="53" t="s">
        <v>315</v>
      </c>
      <c r="D380" s="53">
        <v>250</v>
      </c>
      <c r="E380" s="53">
        <v>1.89</v>
      </c>
      <c r="F380" s="53">
        <v>472.5</v>
      </c>
    </row>
    <row r="381" spans="1:7" x14ac:dyDescent="0.25">
      <c r="A381" s="53" t="s">
        <v>317</v>
      </c>
      <c r="B381" s="232" t="s">
        <v>488</v>
      </c>
      <c r="C381" s="53" t="s">
        <v>63</v>
      </c>
      <c r="D381" s="53">
        <v>10</v>
      </c>
      <c r="E381" s="53">
        <v>4.32</v>
      </c>
      <c r="F381" s="53">
        <v>43.2</v>
      </c>
    </row>
    <row r="382" spans="1:7" x14ac:dyDescent="0.25">
      <c r="A382" s="53" t="s">
        <v>318</v>
      </c>
      <c r="B382" s="232" t="s">
        <v>489</v>
      </c>
      <c r="C382" s="53" t="s">
        <v>63</v>
      </c>
      <c r="D382" s="53">
        <v>10</v>
      </c>
      <c r="E382" s="53">
        <v>4.32</v>
      </c>
      <c r="F382" s="53">
        <v>43.2</v>
      </c>
    </row>
    <row r="383" spans="1:7" ht="26.25" x14ac:dyDescent="0.25">
      <c r="A383" s="53" t="s">
        <v>319</v>
      </c>
      <c r="B383" s="232" t="s">
        <v>490</v>
      </c>
      <c r="C383" s="53" t="s">
        <v>63</v>
      </c>
      <c r="D383" s="53">
        <v>5</v>
      </c>
      <c r="E383" s="53">
        <v>8.9</v>
      </c>
      <c r="F383" s="53">
        <v>44.5</v>
      </c>
    </row>
    <row r="384" spans="1:7" ht="26.25" x14ac:dyDescent="0.25">
      <c r="A384" s="53" t="s">
        <v>320</v>
      </c>
      <c r="B384" s="232" t="s">
        <v>491</v>
      </c>
      <c r="C384" s="53" t="s">
        <v>63</v>
      </c>
      <c r="D384" s="53">
        <v>10</v>
      </c>
      <c r="E384" s="53">
        <v>4.37</v>
      </c>
      <c r="F384" s="53">
        <v>43.7</v>
      </c>
    </row>
    <row r="385" spans="1:7" x14ac:dyDescent="0.25">
      <c r="A385" s="53" t="s">
        <v>321</v>
      </c>
      <c r="B385" s="232" t="s">
        <v>492</v>
      </c>
      <c r="C385" s="53" t="s">
        <v>63</v>
      </c>
      <c r="D385" s="53">
        <v>3</v>
      </c>
      <c r="E385" s="53">
        <v>9.8000000000000007</v>
      </c>
      <c r="F385" s="53">
        <v>29.400000000000002</v>
      </c>
      <c r="G385" s="86"/>
    </row>
    <row r="386" spans="1:7" ht="26.25" x14ac:dyDescent="0.25">
      <c r="A386" s="53" t="s">
        <v>322</v>
      </c>
      <c r="B386" s="232" t="s">
        <v>493</v>
      </c>
      <c r="C386" s="53" t="s">
        <v>63</v>
      </c>
      <c r="D386" s="233">
        <v>3</v>
      </c>
      <c r="E386" s="53">
        <v>19.8</v>
      </c>
      <c r="F386" s="53">
        <v>59.400000000000006</v>
      </c>
      <c r="G386" s="86"/>
    </row>
    <row r="387" spans="1:7" ht="70.150000000000006" customHeight="1" x14ac:dyDescent="0.25">
      <c r="A387" s="53" t="s">
        <v>323</v>
      </c>
      <c r="B387" s="232" t="s">
        <v>494</v>
      </c>
      <c r="C387" s="53"/>
      <c r="D387" s="233"/>
      <c r="E387" s="53"/>
      <c r="F387" s="53"/>
      <c r="G387" s="86"/>
    </row>
    <row r="388" spans="1:7" x14ac:dyDescent="0.25">
      <c r="A388" s="53"/>
      <c r="B388" s="53" t="s">
        <v>324</v>
      </c>
      <c r="C388" s="53" t="s">
        <v>63</v>
      </c>
      <c r="D388" s="53">
        <v>1</v>
      </c>
      <c r="E388" s="53">
        <v>169.27</v>
      </c>
      <c r="F388" s="53">
        <v>169.27</v>
      </c>
    </row>
    <row r="389" spans="1:7" x14ac:dyDescent="0.25">
      <c r="A389" s="53"/>
      <c r="B389" s="53" t="s">
        <v>325</v>
      </c>
      <c r="C389" s="53" t="s">
        <v>63</v>
      </c>
      <c r="D389" s="53">
        <v>2</v>
      </c>
      <c r="E389" s="53">
        <v>17.920000000000002</v>
      </c>
      <c r="F389" s="53">
        <v>35.840000000000003</v>
      </c>
    </row>
    <row r="390" spans="1:7" x14ac:dyDescent="0.25">
      <c r="A390" s="53"/>
      <c r="B390" s="53" t="s">
        <v>326</v>
      </c>
      <c r="C390" s="53" t="s">
        <v>63</v>
      </c>
      <c r="D390" s="53">
        <v>1</v>
      </c>
      <c r="E390" s="53">
        <v>15.26</v>
      </c>
      <c r="F390" s="53">
        <v>15.26</v>
      </c>
    </row>
    <row r="391" spans="1:7" x14ac:dyDescent="0.25">
      <c r="A391" s="53"/>
      <c r="B391" s="53" t="s">
        <v>495</v>
      </c>
      <c r="C391" s="53" t="s">
        <v>63</v>
      </c>
      <c r="D391" s="53">
        <v>2</v>
      </c>
      <c r="E391" s="53">
        <v>17.600000000000001</v>
      </c>
      <c r="F391" s="53">
        <v>35.200000000000003</v>
      </c>
    </row>
    <row r="392" spans="1:7" x14ac:dyDescent="0.25">
      <c r="A392" s="53"/>
      <c r="B392" s="53" t="s">
        <v>327</v>
      </c>
      <c r="C392" s="53" t="s">
        <v>63</v>
      </c>
      <c r="D392" s="53">
        <v>2</v>
      </c>
      <c r="E392" s="53">
        <v>354.46</v>
      </c>
      <c r="F392" s="53">
        <v>708.92</v>
      </c>
    </row>
    <row r="393" spans="1:7" x14ac:dyDescent="0.25">
      <c r="A393" s="53"/>
      <c r="B393" s="53" t="s">
        <v>328</v>
      </c>
      <c r="C393" s="53" t="s">
        <v>63</v>
      </c>
      <c r="D393" s="53">
        <v>1</v>
      </c>
      <c r="E393" s="53">
        <v>84.94</v>
      </c>
      <c r="F393" s="53">
        <v>84.94</v>
      </c>
    </row>
    <row r="394" spans="1:7" x14ac:dyDescent="0.25">
      <c r="A394" s="53"/>
      <c r="B394" s="53" t="s">
        <v>329</v>
      </c>
      <c r="C394" s="53" t="s">
        <v>63</v>
      </c>
      <c r="D394" s="53">
        <v>1</v>
      </c>
      <c r="E394" s="53">
        <v>84.94</v>
      </c>
      <c r="F394" s="53">
        <v>84.94</v>
      </c>
    </row>
    <row r="395" spans="1:7" x14ac:dyDescent="0.25">
      <c r="A395" s="53"/>
      <c r="B395" s="53" t="s">
        <v>330</v>
      </c>
      <c r="C395" s="53" t="s">
        <v>63</v>
      </c>
      <c r="D395" s="53">
        <v>1</v>
      </c>
      <c r="E395" s="53">
        <v>100.87</v>
      </c>
      <c r="F395" s="53">
        <v>100.87</v>
      </c>
    </row>
    <row r="396" spans="1:7" x14ac:dyDescent="0.25">
      <c r="A396" s="53"/>
      <c r="B396" s="53" t="s">
        <v>331</v>
      </c>
      <c r="C396" s="53" t="s">
        <v>332</v>
      </c>
      <c r="D396" s="53"/>
      <c r="E396" s="53"/>
      <c r="F396" s="53"/>
      <c r="G396" s="86"/>
    </row>
    <row r="397" spans="1:7" ht="51.75" x14ac:dyDescent="0.25">
      <c r="A397" s="53"/>
      <c r="B397" s="232" t="s">
        <v>333</v>
      </c>
      <c r="C397" s="53"/>
      <c r="D397" s="53"/>
      <c r="E397" s="53"/>
      <c r="F397" s="53"/>
    </row>
    <row r="398" spans="1:7" x14ac:dyDescent="0.25">
      <c r="A398" s="53"/>
      <c r="B398" s="232"/>
      <c r="C398" s="53"/>
      <c r="D398" s="53"/>
      <c r="E398" s="53"/>
      <c r="F398" s="53"/>
    </row>
    <row r="399" spans="1:7" ht="121.9" customHeight="1" x14ac:dyDescent="0.25">
      <c r="A399" s="53" t="s">
        <v>15</v>
      </c>
      <c r="B399" s="232" t="s">
        <v>334</v>
      </c>
      <c r="C399" s="53"/>
      <c r="D399" s="53"/>
      <c r="E399" s="53"/>
      <c r="F399" s="53"/>
    </row>
    <row r="400" spans="1:7" x14ac:dyDescent="0.25">
      <c r="A400" s="53"/>
      <c r="B400" s="53"/>
      <c r="C400" s="53"/>
      <c r="D400" s="53"/>
      <c r="E400" s="53"/>
      <c r="F400" s="53"/>
    </row>
    <row r="401" spans="1:7" x14ac:dyDescent="0.25">
      <c r="A401" s="53" t="s">
        <v>335</v>
      </c>
      <c r="B401" s="53" t="s">
        <v>496</v>
      </c>
      <c r="C401" s="53" t="s">
        <v>63</v>
      </c>
      <c r="D401" s="53">
        <v>60</v>
      </c>
      <c r="E401" s="53">
        <v>22.75</v>
      </c>
      <c r="F401" s="53">
        <v>1365</v>
      </c>
    </row>
    <row r="402" spans="1:7" x14ac:dyDescent="0.25">
      <c r="A402" s="53" t="s">
        <v>336</v>
      </c>
      <c r="B402" s="53" t="s">
        <v>497</v>
      </c>
      <c r="C402" s="53" t="s">
        <v>63</v>
      </c>
      <c r="D402" s="53">
        <v>6</v>
      </c>
      <c r="E402" s="53">
        <v>24.4</v>
      </c>
      <c r="F402" s="53">
        <v>146.39999999999998</v>
      </c>
    </row>
    <row r="403" spans="1:7" x14ac:dyDescent="0.25">
      <c r="A403" s="53" t="s">
        <v>337</v>
      </c>
      <c r="B403" s="53" t="s">
        <v>498</v>
      </c>
      <c r="C403" s="53" t="s">
        <v>63</v>
      </c>
      <c r="D403" s="53">
        <v>30</v>
      </c>
      <c r="E403" s="53">
        <v>24.4</v>
      </c>
      <c r="F403" s="53">
        <v>732</v>
      </c>
    </row>
    <row r="404" spans="1:7" x14ac:dyDescent="0.25">
      <c r="A404" s="53" t="s">
        <v>338</v>
      </c>
      <c r="B404" s="53" t="s">
        <v>499</v>
      </c>
      <c r="C404" s="53" t="s">
        <v>63</v>
      </c>
      <c r="D404" s="53">
        <v>40</v>
      </c>
      <c r="E404" s="53">
        <v>28.12</v>
      </c>
      <c r="F404" s="53">
        <v>1124.8</v>
      </c>
    </row>
    <row r="405" spans="1:7" x14ac:dyDescent="0.25">
      <c r="A405" s="53" t="s">
        <v>339</v>
      </c>
      <c r="B405" s="53" t="s">
        <v>500</v>
      </c>
      <c r="C405" s="53" t="s">
        <v>63</v>
      </c>
      <c r="D405" s="53">
        <v>8</v>
      </c>
      <c r="E405" s="53">
        <v>28.12</v>
      </c>
      <c r="F405" s="53">
        <v>224.96</v>
      </c>
    </row>
    <row r="406" spans="1:7" x14ac:dyDescent="0.25">
      <c r="A406" s="53" t="s">
        <v>501</v>
      </c>
      <c r="B406" s="53" t="s">
        <v>502</v>
      </c>
      <c r="C406" s="53" t="s">
        <v>63</v>
      </c>
      <c r="D406" s="53">
        <v>10</v>
      </c>
      <c r="E406" s="53">
        <v>13.6</v>
      </c>
      <c r="F406" s="53">
        <v>136</v>
      </c>
    </row>
    <row r="407" spans="1:7" x14ac:dyDescent="0.25">
      <c r="A407" s="53" t="s">
        <v>503</v>
      </c>
      <c r="B407" s="53" t="s">
        <v>504</v>
      </c>
      <c r="C407" s="53" t="s">
        <v>63</v>
      </c>
      <c r="D407" s="53">
        <v>10</v>
      </c>
      <c r="E407" s="53">
        <v>26.12</v>
      </c>
      <c r="F407" s="53">
        <v>261.2</v>
      </c>
    </row>
    <row r="408" spans="1:7" x14ac:dyDescent="0.25">
      <c r="A408" s="53" t="s">
        <v>505</v>
      </c>
      <c r="B408" s="53" t="s">
        <v>506</v>
      </c>
      <c r="C408" s="53" t="s">
        <v>341</v>
      </c>
      <c r="D408" s="53">
        <v>10</v>
      </c>
      <c r="E408" s="53">
        <v>18.2</v>
      </c>
      <c r="F408" s="53">
        <v>182</v>
      </c>
      <c r="G408" s="86"/>
    </row>
    <row r="409" spans="1:7" x14ac:dyDescent="0.25">
      <c r="A409" s="53" t="s">
        <v>507</v>
      </c>
      <c r="B409" s="53" t="s">
        <v>508</v>
      </c>
      <c r="C409" s="53" t="s">
        <v>341</v>
      </c>
      <c r="D409" s="53">
        <v>10</v>
      </c>
      <c r="E409" s="53">
        <v>18.2</v>
      </c>
      <c r="F409" s="53">
        <v>182</v>
      </c>
      <c r="G409" s="86"/>
    </row>
    <row r="410" spans="1:7" x14ac:dyDescent="0.25">
      <c r="A410" s="53"/>
      <c r="B410" s="53"/>
      <c r="C410" s="53"/>
      <c r="D410" s="53"/>
      <c r="E410" s="53"/>
      <c r="F410" s="53"/>
      <c r="G410" s="86"/>
    </row>
    <row r="411" spans="1:7" x14ac:dyDescent="0.25">
      <c r="A411" s="53" t="s">
        <v>17</v>
      </c>
      <c r="B411" s="53" t="s">
        <v>340</v>
      </c>
      <c r="C411" s="53"/>
      <c r="D411" s="53"/>
      <c r="E411" s="53"/>
      <c r="F411" s="53"/>
    </row>
    <row r="412" spans="1:7" x14ac:dyDescent="0.25">
      <c r="A412" s="53"/>
      <c r="B412" s="53"/>
      <c r="C412" s="53"/>
      <c r="D412" s="53"/>
      <c r="E412" s="53"/>
      <c r="F412" s="53"/>
    </row>
    <row r="413" spans="1:7" x14ac:dyDescent="0.25">
      <c r="A413" s="53" t="s">
        <v>270</v>
      </c>
      <c r="B413" s="53" t="s">
        <v>509</v>
      </c>
      <c r="C413" s="53" t="s">
        <v>341</v>
      </c>
      <c r="D413" s="53">
        <v>60</v>
      </c>
      <c r="E413" s="53">
        <v>14.8</v>
      </c>
      <c r="F413" s="53">
        <v>888</v>
      </c>
    </row>
    <row r="414" spans="1:7" x14ac:dyDescent="0.25">
      <c r="A414" s="53" t="s">
        <v>272</v>
      </c>
      <c r="B414" s="53" t="s">
        <v>510</v>
      </c>
      <c r="C414" s="53" t="s">
        <v>341</v>
      </c>
      <c r="D414" s="53">
        <v>10</v>
      </c>
      <c r="E414" s="53">
        <v>12.8</v>
      </c>
      <c r="F414" s="53">
        <v>128</v>
      </c>
    </row>
    <row r="415" spans="1:7" x14ac:dyDescent="0.25">
      <c r="A415" s="53" t="s">
        <v>274</v>
      </c>
      <c r="B415" s="53" t="s">
        <v>511</v>
      </c>
      <c r="C415" s="53" t="s">
        <v>341</v>
      </c>
      <c r="D415" s="233">
        <v>40</v>
      </c>
      <c r="E415" s="234">
        <v>49.8</v>
      </c>
      <c r="F415" s="53">
        <v>1992</v>
      </c>
    </row>
    <row r="416" spans="1:7" x14ac:dyDescent="0.25">
      <c r="A416" s="53" t="s">
        <v>276</v>
      </c>
      <c r="B416" s="53" t="s">
        <v>512</v>
      </c>
      <c r="C416" s="53" t="s">
        <v>341</v>
      </c>
      <c r="D416" s="53">
        <v>10</v>
      </c>
      <c r="E416" s="53">
        <v>49.8</v>
      </c>
      <c r="F416" s="53">
        <v>498</v>
      </c>
    </row>
    <row r="417" spans="1:8" x14ac:dyDescent="0.25">
      <c r="A417" s="55"/>
      <c r="B417" s="55"/>
      <c r="C417" s="55"/>
      <c r="D417" s="55"/>
      <c r="E417" s="55"/>
      <c r="F417" s="235"/>
      <c r="H417" s="63"/>
    </row>
    <row r="418" spans="1:8" x14ac:dyDescent="0.25">
      <c r="A418" s="53" t="s">
        <v>19</v>
      </c>
      <c r="B418" s="53" t="s">
        <v>513</v>
      </c>
      <c r="C418" s="53"/>
      <c r="D418" s="53"/>
      <c r="E418" s="53"/>
      <c r="F418" s="236"/>
    </row>
    <row r="419" spans="1:8" x14ac:dyDescent="0.25">
      <c r="A419" s="53"/>
      <c r="B419" s="53"/>
      <c r="C419" s="53"/>
      <c r="D419" s="53"/>
      <c r="E419" s="53"/>
      <c r="F419" s="236"/>
    </row>
    <row r="420" spans="1:8" ht="64.5" x14ac:dyDescent="0.25">
      <c r="A420" s="53" t="s">
        <v>342</v>
      </c>
      <c r="B420" s="232" t="s">
        <v>343</v>
      </c>
      <c r="C420" s="53" t="s">
        <v>341</v>
      </c>
      <c r="D420" s="53">
        <v>16</v>
      </c>
      <c r="E420" s="53">
        <v>49.8</v>
      </c>
      <c r="F420" s="236">
        <v>796.8</v>
      </c>
    </row>
    <row r="421" spans="1:8" ht="26.25" x14ac:dyDescent="0.25">
      <c r="A421" s="53" t="s">
        <v>344</v>
      </c>
      <c r="B421" s="232" t="s">
        <v>345</v>
      </c>
      <c r="C421" s="53" t="s">
        <v>341</v>
      </c>
      <c r="D421" s="53">
        <v>16</v>
      </c>
      <c r="E421" s="53">
        <v>49.8</v>
      </c>
      <c r="F421" s="236">
        <v>796.8</v>
      </c>
    </row>
    <row r="422" spans="1:8" x14ac:dyDescent="0.25">
      <c r="A422" s="53"/>
      <c r="B422" s="232"/>
      <c r="C422" s="53"/>
      <c r="D422" s="53"/>
      <c r="E422" s="53"/>
      <c r="F422" s="236"/>
    </row>
    <row r="423" spans="1:8" ht="39" x14ac:dyDescent="0.25">
      <c r="A423" s="53" t="s">
        <v>21</v>
      </c>
      <c r="B423" s="232" t="s">
        <v>514</v>
      </c>
      <c r="C423" s="53" t="s">
        <v>63</v>
      </c>
      <c r="D423" s="53">
        <v>10</v>
      </c>
      <c r="E423" s="53">
        <v>54.08</v>
      </c>
      <c r="F423" s="236">
        <v>540.79999999999995</v>
      </c>
    </row>
    <row r="424" spans="1:8" x14ac:dyDescent="0.25">
      <c r="A424" s="53" t="s">
        <v>23</v>
      </c>
      <c r="B424" s="232" t="s">
        <v>515</v>
      </c>
      <c r="C424" s="53" t="s">
        <v>457</v>
      </c>
      <c r="D424" s="53">
        <v>1</v>
      </c>
      <c r="E424" s="53">
        <v>1138.07</v>
      </c>
      <c r="F424" s="236">
        <v>1138.07</v>
      </c>
    </row>
    <row r="425" spans="1:8" x14ac:dyDescent="0.25">
      <c r="A425" s="299" t="s">
        <v>240</v>
      </c>
      <c r="B425" s="299"/>
      <c r="C425" s="299"/>
      <c r="D425" s="299"/>
      <c r="E425" s="299"/>
      <c r="F425" s="235">
        <f>+SUM(F359:F424)</f>
        <v>15999.999999999995</v>
      </c>
    </row>
    <row r="426" spans="1:8" x14ac:dyDescent="0.25">
      <c r="A426" s="299" t="s">
        <v>455</v>
      </c>
      <c r="B426" s="299"/>
      <c r="C426" s="299"/>
      <c r="D426" s="299"/>
      <c r="E426" s="299"/>
      <c r="F426" s="235">
        <f>+F425*1.25</f>
        <v>19999.999999999993</v>
      </c>
      <c r="G426" s="63"/>
    </row>
    <row r="427" spans="1:8" x14ac:dyDescent="0.25">
      <c r="A427" s="237"/>
      <c r="B427" s="237"/>
      <c r="C427" s="237"/>
      <c r="D427" s="237"/>
    </row>
    <row r="428" spans="1:8" x14ac:dyDescent="0.25">
      <c r="A428" s="237"/>
      <c r="B428" s="237"/>
      <c r="C428" s="237"/>
      <c r="D428" s="237"/>
      <c r="E428" s="237"/>
      <c r="F428" s="238"/>
    </row>
    <row r="429" spans="1:8" x14ac:dyDescent="0.25">
      <c r="A429" s="237"/>
      <c r="B429" s="237"/>
      <c r="C429" s="237"/>
      <c r="D429" s="237"/>
      <c r="E429" s="237"/>
      <c r="F429" s="238"/>
    </row>
    <row r="430" spans="1:8" x14ac:dyDescent="0.25">
      <c r="A430" s="4"/>
      <c r="B430" s="5"/>
      <c r="C430" s="41"/>
      <c r="D430" s="8"/>
      <c r="E430" s="8"/>
      <c r="F430" s="8"/>
      <c r="G430" s="63"/>
    </row>
    <row r="431" spans="1:8" x14ac:dyDescent="0.25">
      <c r="A431" s="273" t="s">
        <v>347</v>
      </c>
      <c r="B431" s="273"/>
      <c r="C431" s="273"/>
      <c r="D431" s="273"/>
      <c r="E431" s="273"/>
      <c r="F431" s="273"/>
      <c r="G431" s="273"/>
    </row>
    <row r="432" spans="1:8" x14ac:dyDescent="0.25">
      <c r="A432" s="4"/>
      <c r="B432" s="5"/>
      <c r="C432" s="41"/>
      <c r="D432" s="8"/>
      <c r="E432" s="8"/>
      <c r="F432" s="8"/>
    </row>
    <row r="433" spans="1:7" x14ac:dyDescent="0.25">
      <c r="A433" s="158" t="s">
        <v>0</v>
      </c>
      <c r="B433" s="279" t="s">
        <v>94</v>
      </c>
      <c r="C433" s="172" t="s">
        <v>2</v>
      </c>
      <c r="D433" s="173" t="s">
        <v>95</v>
      </c>
      <c r="E433" s="174" t="s">
        <v>96</v>
      </c>
      <c r="F433" s="280" t="s">
        <v>4</v>
      </c>
      <c r="G433" s="280"/>
    </row>
    <row r="434" spans="1:7" x14ac:dyDescent="0.25">
      <c r="A434" s="160" t="s">
        <v>5</v>
      </c>
      <c r="B434" s="279"/>
      <c r="C434" s="175" t="s">
        <v>6</v>
      </c>
      <c r="D434" s="176" t="s">
        <v>97</v>
      </c>
      <c r="E434" s="177" t="s">
        <v>98</v>
      </c>
      <c r="F434" s="162" t="s">
        <v>99</v>
      </c>
      <c r="G434" s="163" t="s">
        <v>100</v>
      </c>
    </row>
    <row r="435" spans="1:7" x14ac:dyDescent="0.25">
      <c r="A435" s="57" t="s">
        <v>101</v>
      </c>
      <c r="B435" s="281" t="s">
        <v>348</v>
      </c>
      <c r="C435" s="281"/>
      <c r="D435" s="281"/>
      <c r="E435" s="281"/>
      <c r="F435" s="281"/>
      <c r="G435" s="281"/>
    </row>
    <row r="436" spans="1:7" x14ac:dyDescent="0.25">
      <c r="A436" s="168"/>
      <c r="B436" s="169"/>
      <c r="C436" s="170"/>
      <c r="D436" s="171"/>
      <c r="E436" s="171"/>
      <c r="F436" s="171"/>
      <c r="G436" s="171"/>
    </row>
    <row r="437" spans="1:7" ht="25.5" x14ac:dyDescent="0.25">
      <c r="A437" s="9" t="s">
        <v>11</v>
      </c>
      <c r="B437" s="10" t="s">
        <v>349</v>
      </c>
      <c r="C437" s="11"/>
      <c r="D437" s="12"/>
      <c r="E437" s="12"/>
      <c r="F437" s="113"/>
      <c r="G437" s="113"/>
    </row>
    <row r="438" spans="1:7" x14ac:dyDescent="0.25">
      <c r="B438" s="10" t="s">
        <v>350</v>
      </c>
      <c r="C438" s="11" t="s">
        <v>207</v>
      </c>
      <c r="D438" s="22">
        <v>3650</v>
      </c>
      <c r="E438" s="12">
        <v>12</v>
      </c>
      <c r="F438" s="113">
        <v>0.06</v>
      </c>
      <c r="G438" s="113">
        <f>D438*F438*E438</f>
        <v>2628</v>
      </c>
    </row>
    <row r="439" spans="1:7" x14ac:dyDescent="0.25">
      <c r="B439" s="10" t="s">
        <v>351</v>
      </c>
      <c r="C439" s="11" t="s">
        <v>207</v>
      </c>
      <c r="D439" s="22">
        <v>800</v>
      </c>
      <c r="E439" s="12">
        <v>12</v>
      </c>
      <c r="F439" s="113">
        <v>0.06</v>
      </c>
      <c r="G439" s="113">
        <f>D439*F439*E439</f>
        <v>576</v>
      </c>
    </row>
    <row r="440" spans="1:7" x14ac:dyDescent="0.25">
      <c r="C440" s="11"/>
      <c r="D440" s="22"/>
      <c r="E440" s="12"/>
      <c r="F440" s="113"/>
      <c r="G440" s="113"/>
    </row>
    <row r="441" spans="1:7" ht="25.5" x14ac:dyDescent="0.25">
      <c r="A441" s="9" t="s">
        <v>15</v>
      </c>
      <c r="B441" s="10" t="s">
        <v>352</v>
      </c>
      <c r="C441" s="11"/>
      <c r="D441" s="22"/>
      <c r="E441" s="12"/>
      <c r="F441" s="113"/>
      <c r="G441" s="113"/>
    </row>
    <row r="442" spans="1:7" x14ac:dyDescent="0.25">
      <c r="B442" s="10" t="s">
        <v>353</v>
      </c>
      <c r="C442" s="11" t="s">
        <v>207</v>
      </c>
      <c r="D442" s="22">
        <v>1620</v>
      </c>
      <c r="E442" s="12">
        <v>9</v>
      </c>
      <c r="F442" s="113">
        <v>0.06</v>
      </c>
      <c r="G442" s="113">
        <f>D442*F442*E442</f>
        <v>874.80000000000007</v>
      </c>
    </row>
    <row r="443" spans="1:7" x14ac:dyDescent="0.25">
      <c r="B443" s="10" t="s">
        <v>188</v>
      </c>
      <c r="C443" s="11" t="s">
        <v>207</v>
      </c>
      <c r="D443" s="22">
        <v>1300</v>
      </c>
      <c r="E443" s="12">
        <v>2</v>
      </c>
      <c r="F443" s="113">
        <v>0.06</v>
      </c>
      <c r="G443" s="113">
        <f>D443*F443*E443</f>
        <v>156</v>
      </c>
    </row>
    <row r="444" spans="1:7" x14ac:dyDescent="0.25">
      <c r="B444" s="10" t="s">
        <v>354</v>
      </c>
      <c r="C444" s="11" t="s">
        <v>207</v>
      </c>
      <c r="D444" s="22">
        <v>250</v>
      </c>
      <c r="E444" s="12">
        <v>10</v>
      </c>
      <c r="F444" s="113">
        <v>0.06</v>
      </c>
      <c r="G444" s="113">
        <f>D444*F444*E444</f>
        <v>150</v>
      </c>
    </row>
    <row r="445" spans="1:7" x14ac:dyDescent="0.25">
      <c r="B445" s="10" t="s">
        <v>355</v>
      </c>
      <c r="C445" s="11" t="s">
        <v>207</v>
      </c>
      <c r="D445" s="22">
        <v>3300</v>
      </c>
      <c r="E445" s="12">
        <v>4</v>
      </c>
      <c r="F445" s="113">
        <v>0.06</v>
      </c>
      <c r="G445" s="113">
        <f>D445*F445*E445</f>
        <v>792</v>
      </c>
    </row>
    <row r="446" spans="1:7" x14ac:dyDescent="0.25">
      <c r="C446" s="11"/>
      <c r="D446" s="22"/>
      <c r="E446" s="12"/>
      <c r="F446" s="113"/>
      <c r="G446" s="113"/>
    </row>
    <row r="447" spans="1:7" ht="38.25" x14ac:dyDescent="0.25">
      <c r="A447" s="9" t="s">
        <v>17</v>
      </c>
      <c r="B447" s="10" t="s">
        <v>356</v>
      </c>
      <c r="C447" s="11"/>
      <c r="D447" s="22"/>
      <c r="E447" s="12"/>
      <c r="F447" s="113"/>
      <c r="G447" s="113"/>
    </row>
    <row r="448" spans="1:7" x14ac:dyDescent="0.25">
      <c r="B448" s="10" t="s">
        <v>357</v>
      </c>
      <c r="C448" s="11" t="s">
        <v>207</v>
      </c>
      <c r="D448" s="22">
        <v>4880</v>
      </c>
      <c r="E448" s="12">
        <v>10</v>
      </c>
      <c r="F448" s="113">
        <v>0.05</v>
      </c>
      <c r="G448" s="113">
        <f>D448*F448*E448</f>
        <v>2440</v>
      </c>
    </row>
    <row r="449" spans="1:7" x14ac:dyDescent="0.25">
      <c r="B449" s="10" t="s">
        <v>358</v>
      </c>
      <c r="C449" s="11" t="s">
        <v>207</v>
      </c>
      <c r="D449" s="22">
        <v>4500</v>
      </c>
      <c r="E449" s="12">
        <v>9</v>
      </c>
      <c r="F449" s="113">
        <v>0.05</v>
      </c>
      <c r="G449" s="113">
        <f>D449*F449*E449</f>
        <v>2025</v>
      </c>
    </row>
    <row r="450" spans="1:7" x14ac:dyDescent="0.25">
      <c r="C450" s="11"/>
      <c r="D450" s="22"/>
      <c r="E450" s="12"/>
      <c r="F450" s="113"/>
      <c r="G450" s="113"/>
    </row>
    <row r="451" spans="1:7" x14ac:dyDescent="0.25">
      <c r="A451" s="9" t="s">
        <v>19</v>
      </c>
      <c r="B451" s="10" t="s">
        <v>359</v>
      </c>
      <c r="C451" s="11"/>
      <c r="D451" s="22"/>
      <c r="E451" s="12"/>
      <c r="F451" s="113"/>
      <c r="G451" s="113"/>
    </row>
    <row r="452" spans="1:7" x14ac:dyDescent="0.25">
      <c r="B452" s="10" t="s">
        <v>360</v>
      </c>
      <c r="C452" s="11" t="s">
        <v>207</v>
      </c>
      <c r="D452" s="22">
        <v>880</v>
      </c>
      <c r="E452" s="12">
        <v>8</v>
      </c>
      <c r="F452" s="113">
        <v>0.02</v>
      </c>
      <c r="G452" s="113">
        <f t="shared" ref="G452:G453" si="11">D452*F452*E452</f>
        <v>140.80000000000001</v>
      </c>
    </row>
    <row r="453" spans="1:7" x14ac:dyDescent="0.25">
      <c r="B453" s="10" t="s">
        <v>361</v>
      </c>
      <c r="C453" s="11" t="s">
        <v>207</v>
      </c>
      <c r="D453" s="22">
        <v>2500</v>
      </c>
      <c r="E453" s="12">
        <v>2</v>
      </c>
      <c r="F453" s="113">
        <v>0.02</v>
      </c>
      <c r="G453" s="113">
        <f t="shared" si="11"/>
        <v>100</v>
      </c>
    </row>
    <row r="454" spans="1:7" x14ac:dyDescent="0.25">
      <c r="A454" s="45"/>
      <c r="B454" s="46" t="s">
        <v>362</v>
      </c>
      <c r="C454" s="47" t="s">
        <v>214</v>
      </c>
      <c r="D454" s="28">
        <v>80</v>
      </c>
      <c r="E454" s="39"/>
      <c r="F454" s="48">
        <v>62.09</v>
      </c>
      <c r="G454" s="48">
        <f>D454*F454</f>
        <v>4967.2000000000007</v>
      </c>
    </row>
    <row r="455" spans="1:7" x14ac:dyDescent="0.25">
      <c r="A455" s="4"/>
      <c r="B455" s="4" t="s">
        <v>240</v>
      </c>
      <c r="C455" s="6"/>
      <c r="D455" s="31"/>
      <c r="E455" s="7"/>
      <c r="F455" s="8"/>
      <c r="G455" s="8">
        <f>SUM(G437:G454)</f>
        <v>14849.8</v>
      </c>
    </row>
    <row r="456" spans="1:7" x14ac:dyDescent="0.25">
      <c r="A456" s="4"/>
      <c r="B456" s="5"/>
      <c r="C456" s="6"/>
      <c r="D456" s="7"/>
      <c r="E456" s="7"/>
      <c r="F456" s="8"/>
      <c r="G456" s="8"/>
    </row>
    <row r="457" spans="1:7" x14ac:dyDescent="0.25">
      <c r="A457" s="57" t="s">
        <v>117</v>
      </c>
      <c r="B457" s="281" t="s">
        <v>363</v>
      </c>
      <c r="C457" s="281"/>
      <c r="D457" s="281"/>
      <c r="E457" s="281"/>
      <c r="F457" s="281"/>
      <c r="G457" s="281"/>
    </row>
    <row r="458" spans="1:7" x14ac:dyDescent="0.25">
      <c r="A458" s="168"/>
      <c r="B458" s="169"/>
      <c r="C458" s="170"/>
      <c r="D458" s="171"/>
      <c r="E458" s="171"/>
      <c r="F458" s="171"/>
      <c r="G458" s="171"/>
    </row>
    <row r="459" spans="1:7" ht="63.75" x14ac:dyDescent="0.25">
      <c r="A459" s="168" t="s">
        <v>11</v>
      </c>
      <c r="B459" s="10" t="s">
        <v>364</v>
      </c>
      <c r="C459" s="170"/>
      <c r="D459" s="171"/>
      <c r="E459" s="171"/>
      <c r="F459" s="171"/>
      <c r="G459" s="171"/>
    </row>
    <row r="460" spans="1:7" x14ac:dyDescent="0.25">
      <c r="A460" s="168"/>
      <c r="B460" s="170" t="s">
        <v>365</v>
      </c>
      <c r="C460" s="170" t="s">
        <v>214</v>
      </c>
      <c r="D460" s="171">
        <v>120</v>
      </c>
      <c r="E460" s="171"/>
      <c r="F460" s="113">
        <v>14.45</v>
      </c>
      <c r="G460" s="171">
        <f>D460*F460</f>
        <v>1734</v>
      </c>
    </row>
    <row r="461" spans="1:7" x14ac:dyDescent="0.25">
      <c r="A461" s="168"/>
      <c r="B461" s="170" t="s">
        <v>366</v>
      </c>
      <c r="C461" s="170" t="s">
        <v>214</v>
      </c>
      <c r="D461" s="171">
        <v>6</v>
      </c>
      <c r="E461" s="171"/>
      <c r="F461" s="113">
        <v>45.94</v>
      </c>
      <c r="G461" s="171">
        <f>D461*F461</f>
        <v>275.64</v>
      </c>
    </row>
    <row r="462" spans="1:7" ht="63.75" x14ac:dyDescent="0.25">
      <c r="A462" s="9" t="s">
        <v>15</v>
      </c>
      <c r="B462" s="10" t="s">
        <v>367</v>
      </c>
      <c r="C462" s="11"/>
      <c r="D462" s="12"/>
      <c r="E462" s="12"/>
      <c r="F462" s="113"/>
      <c r="G462" s="113"/>
    </row>
    <row r="463" spans="1:7" x14ac:dyDescent="0.25">
      <c r="B463" s="10" t="s">
        <v>105</v>
      </c>
      <c r="C463" s="11"/>
      <c r="D463" s="12"/>
      <c r="E463" s="12"/>
      <c r="F463" s="113"/>
      <c r="G463" s="113"/>
    </row>
    <row r="464" spans="1:7" x14ac:dyDescent="0.25">
      <c r="B464" s="10" t="s">
        <v>365</v>
      </c>
      <c r="C464" s="11" t="s">
        <v>214</v>
      </c>
      <c r="D464" s="12">
        <v>60</v>
      </c>
      <c r="E464" s="12"/>
      <c r="F464" s="113">
        <v>21.88</v>
      </c>
      <c r="G464" s="113">
        <f>D464*F464</f>
        <v>1312.8</v>
      </c>
    </row>
    <row r="465" spans="1:7" x14ac:dyDescent="0.25">
      <c r="B465" s="10" t="s">
        <v>368</v>
      </c>
      <c r="C465" s="11" t="s">
        <v>214</v>
      </c>
      <c r="D465" s="12">
        <v>4</v>
      </c>
      <c r="E465" s="12"/>
      <c r="F465" s="113">
        <v>45.94</v>
      </c>
      <c r="G465" s="113">
        <f>D465*F465</f>
        <v>183.76</v>
      </c>
    </row>
    <row r="466" spans="1:7" x14ac:dyDescent="0.25">
      <c r="A466" s="168"/>
      <c r="B466" s="169"/>
      <c r="C466" s="170"/>
      <c r="D466" s="171"/>
      <c r="E466" s="171"/>
      <c r="F466" s="171"/>
      <c r="G466" s="171"/>
    </row>
    <row r="467" spans="1:7" ht="25.5" x14ac:dyDescent="0.25">
      <c r="A467" s="168" t="s">
        <v>17</v>
      </c>
      <c r="B467" s="169" t="s">
        <v>369</v>
      </c>
      <c r="C467" s="170"/>
      <c r="D467" s="171"/>
      <c r="E467" s="171"/>
      <c r="F467" s="171"/>
      <c r="G467" s="171"/>
    </row>
    <row r="468" spans="1:7" x14ac:dyDescent="0.25">
      <c r="A468" s="178"/>
      <c r="B468" s="179"/>
      <c r="C468" s="180"/>
      <c r="D468" s="181"/>
      <c r="E468" s="181"/>
      <c r="F468" s="181"/>
      <c r="G468" s="181">
        <v>2100</v>
      </c>
    </row>
    <row r="469" spans="1:7" x14ac:dyDescent="0.25">
      <c r="A469" s="4"/>
      <c r="B469" s="274" t="s">
        <v>370</v>
      </c>
      <c r="C469" s="274"/>
      <c r="D469" s="7"/>
      <c r="E469" s="7"/>
      <c r="F469" s="8"/>
      <c r="G469" s="8">
        <f>SUM(G457:G468)</f>
        <v>5606.2</v>
      </c>
    </row>
    <row r="470" spans="1:7" x14ac:dyDescent="0.25">
      <c r="A470" s="168"/>
      <c r="B470" s="169"/>
      <c r="C470" s="170"/>
      <c r="D470" s="171"/>
      <c r="E470" s="171"/>
      <c r="F470" s="171"/>
      <c r="G470" s="171"/>
    </row>
    <row r="471" spans="1:7" x14ac:dyDescent="0.25">
      <c r="A471" s="57" t="s">
        <v>197</v>
      </c>
      <c r="B471" s="281" t="s">
        <v>371</v>
      </c>
      <c r="C471" s="281"/>
      <c r="D471" s="281"/>
      <c r="E471" s="281"/>
      <c r="F471" s="281"/>
      <c r="G471" s="281"/>
    </row>
    <row r="472" spans="1:7" ht="51" x14ac:dyDescent="0.25">
      <c r="A472" s="168" t="s">
        <v>11</v>
      </c>
      <c r="B472" s="169" t="s">
        <v>437</v>
      </c>
      <c r="C472" s="170"/>
      <c r="D472" s="171"/>
      <c r="E472" s="171"/>
      <c r="F472" s="171"/>
      <c r="G472" s="171"/>
    </row>
    <row r="473" spans="1:7" x14ac:dyDescent="0.25">
      <c r="A473" s="168"/>
      <c r="B473" s="169" t="s">
        <v>254</v>
      </c>
      <c r="C473" s="170"/>
      <c r="D473" s="171"/>
      <c r="E473" s="171"/>
      <c r="F473" s="171"/>
      <c r="G473" s="171">
        <v>1750</v>
      </c>
    </row>
    <row r="474" spans="1:7" x14ac:dyDescent="0.25">
      <c r="A474" s="168"/>
      <c r="B474" s="170" t="s">
        <v>366</v>
      </c>
      <c r="C474" s="170" t="s">
        <v>214</v>
      </c>
      <c r="D474" s="171">
        <v>6</v>
      </c>
      <c r="E474" s="171"/>
      <c r="F474" s="113">
        <v>45.94</v>
      </c>
      <c r="G474" s="171">
        <f>D474*F474</f>
        <v>275.64</v>
      </c>
    </row>
    <row r="475" spans="1:7" x14ac:dyDescent="0.25">
      <c r="A475" s="178"/>
      <c r="B475" s="179" t="s">
        <v>365</v>
      </c>
      <c r="C475" s="180" t="s">
        <v>214</v>
      </c>
      <c r="D475" s="181">
        <v>30</v>
      </c>
      <c r="E475" s="181"/>
      <c r="F475" s="181">
        <v>14.55</v>
      </c>
      <c r="G475" s="181">
        <f>D475*F475</f>
        <v>436.5</v>
      </c>
    </row>
    <row r="476" spans="1:7" x14ac:dyDescent="0.25">
      <c r="A476" s="182"/>
      <c r="B476" s="182" t="s">
        <v>240</v>
      </c>
      <c r="C476" s="183"/>
      <c r="D476" s="184"/>
      <c r="E476" s="184"/>
      <c r="F476" s="184"/>
      <c r="G476" s="184">
        <f>SUM(G473:G475)</f>
        <v>2462.14</v>
      </c>
    </row>
    <row r="477" spans="1:7" x14ac:dyDescent="0.25">
      <c r="A477" s="168"/>
      <c r="B477" s="169"/>
      <c r="C477" s="170"/>
      <c r="D477" s="171"/>
      <c r="E477" s="171"/>
      <c r="F477" s="171"/>
      <c r="G477" s="171"/>
    </row>
    <row r="478" spans="1:7" x14ac:dyDescent="0.25">
      <c r="A478" s="57" t="s">
        <v>203</v>
      </c>
      <c r="B478" s="281" t="s">
        <v>372</v>
      </c>
      <c r="C478" s="281"/>
      <c r="D478" s="281"/>
      <c r="E478" s="281"/>
      <c r="F478" s="281"/>
      <c r="G478" s="281"/>
    </row>
    <row r="479" spans="1:7" ht="38.25" x14ac:dyDescent="0.25">
      <c r="A479" s="168" t="s">
        <v>11</v>
      </c>
      <c r="B479" s="169" t="s">
        <v>373</v>
      </c>
      <c r="C479" s="170"/>
      <c r="D479" s="171"/>
      <c r="E479" s="171"/>
      <c r="F479" s="171"/>
      <c r="G479" s="171"/>
    </row>
    <row r="480" spans="1:7" x14ac:dyDescent="0.25">
      <c r="A480" s="168"/>
      <c r="B480" s="169" t="s">
        <v>374</v>
      </c>
      <c r="C480" s="170"/>
      <c r="D480" s="171"/>
      <c r="E480" s="171"/>
      <c r="F480" s="171"/>
      <c r="G480" s="171">
        <v>170</v>
      </c>
    </row>
    <row r="481" spans="1:7" x14ac:dyDescent="0.25">
      <c r="A481" s="168"/>
      <c r="B481" s="170" t="s">
        <v>366</v>
      </c>
      <c r="C481" s="170" t="s">
        <v>214</v>
      </c>
      <c r="D481" s="171">
        <v>3</v>
      </c>
      <c r="E481" s="171"/>
      <c r="F481" s="113">
        <v>45.94</v>
      </c>
      <c r="G481" s="171">
        <f>D481*F481</f>
        <v>137.82</v>
      </c>
    </row>
    <row r="482" spans="1:7" x14ac:dyDescent="0.25">
      <c r="A482" s="178"/>
      <c r="B482" s="179" t="s">
        <v>375</v>
      </c>
      <c r="C482" s="180" t="s">
        <v>214</v>
      </c>
      <c r="D482" s="181">
        <v>28</v>
      </c>
      <c r="E482" s="181"/>
      <c r="F482" s="181">
        <v>18.059999999999999</v>
      </c>
      <c r="G482" s="181">
        <f>D482*F482</f>
        <v>505.67999999999995</v>
      </c>
    </row>
    <row r="483" spans="1:7" x14ac:dyDescent="0.25">
      <c r="A483" s="4"/>
      <c r="B483" s="4" t="s">
        <v>240</v>
      </c>
      <c r="C483" s="41"/>
      <c r="D483" s="8"/>
      <c r="E483" s="8"/>
      <c r="F483" s="8"/>
      <c r="G483" s="8">
        <f>SUM(G480:G482)</f>
        <v>813.5</v>
      </c>
    </row>
    <row r="484" spans="1:7" x14ac:dyDescent="0.25">
      <c r="D484" s="113"/>
      <c r="E484" s="113"/>
      <c r="F484" s="113"/>
      <c r="G484" s="113"/>
    </row>
    <row r="485" spans="1:7" x14ac:dyDescent="0.25">
      <c r="D485" s="113"/>
      <c r="E485" s="113"/>
      <c r="F485" s="113"/>
      <c r="G485" s="113"/>
    </row>
    <row r="486" spans="1:7" x14ac:dyDescent="0.25">
      <c r="A486" s="4"/>
      <c r="B486" s="43" t="s">
        <v>86</v>
      </c>
      <c r="C486" s="41"/>
      <c r="D486" s="8"/>
      <c r="E486" s="8"/>
      <c r="F486" s="8"/>
      <c r="G486" s="8"/>
    </row>
    <row r="487" spans="1:7" x14ac:dyDescent="0.25">
      <c r="A487" s="4"/>
      <c r="B487" s="5"/>
      <c r="C487" s="41"/>
      <c r="D487" s="8"/>
      <c r="E487" s="8"/>
      <c r="F487" s="8"/>
      <c r="G487" s="8"/>
    </row>
    <row r="488" spans="1:7" x14ac:dyDescent="0.25">
      <c r="A488" s="44" t="s">
        <v>101</v>
      </c>
      <c r="B488" s="33" t="str">
        <f>B435</f>
        <v>Košnja, obrezivanje i sakupljanje biološkog otpada</v>
      </c>
      <c r="C488" s="33"/>
      <c r="D488" s="33"/>
      <c r="E488" s="8"/>
      <c r="F488" s="8"/>
      <c r="G488" s="8">
        <f>G455</f>
        <v>14849.8</v>
      </c>
    </row>
    <row r="489" spans="1:7" x14ac:dyDescent="0.25">
      <c r="A489" s="44" t="s">
        <v>117</v>
      </c>
      <c r="B489" s="33" t="str">
        <f>B457</f>
        <v>Obnova, održavanje i njega drveća, ukrasnog grmlja i drugog bilja</v>
      </c>
      <c r="C489" s="33"/>
      <c r="D489" s="33"/>
      <c r="E489" s="8"/>
      <c r="F489" s="8"/>
      <c r="G489" s="8">
        <f>G469</f>
        <v>5606.2</v>
      </c>
    </row>
    <row r="490" spans="1:7" x14ac:dyDescent="0.25">
      <c r="A490" s="44" t="s">
        <v>376</v>
      </c>
      <c r="B490" s="33" t="str">
        <f>B471</f>
        <v>Održavanje popločenih i nasipanih površina u parkovima</v>
      </c>
      <c r="C490" s="33"/>
      <c r="D490" s="33"/>
      <c r="E490" s="8"/>
      <c r="F490" s="8"/>
      <c r="G490" s="8">
        <f>G476</f>
        <v>2462.14</v>
      </c>
    </row>
    <row r="491" spans="1:7" x14ac:dyDescent="0.25">
      <c r="A491" s="87" t="s">
        <v>377</v>
      </c>
      <c r="B491" s="83" t="str">
        <f>B478</f>
        <v>Održavanje opreme u Kunaparku</v>
      </c>
      <c r="C491" s="83"/>
      <c r="D491" s="83"/>
      <c r="E491" s="79"/>
      <c r="F491" s="79"/>
      <c r="G491" s="79">
        <f>G483</f>
        <v>813.5</v>
      </c>
    </row>
    <row r="492" spans="1:7" x14ac:dyDescent="0.25">
      <c r="A492" s="154"/>
      <c r="B492" s="154" t="s">
        <v>240</v>
      </c>
      <c r="C492" s="226"/>
      <c r="D492" s="224"/>
      <c r="E492" s="224"/>
      <c r="F492" s="224"/>
      <c r="G492" s="224">
        <f>SUM(G488:G491)</f>
        <v>23731.64</v>
      </c>
    </row>
    <row r="493" spans="1:7" x14ac:dyDescent="0.25">
      <c r="A493" s="154"/>
      <c r="B493" s="154" t="s">
        <v>241</v>
      </c>
      <c r="C493" s="226"/>
      <c r="D493" s="224"/>
      <c r="E493" s="224"/>
      <c r="F493" s="224"/>
      <c r="G493" s="224">
        <f>+G492*1.25</f>
        <v>29664.55</v>
      </c>
    </row>
    <row r="494" spans="1:7" x14ac:dyDescent="0.25">
      <c r="A494" s="4"/>
      <c r="B494" s="43"/>
      <c r="C494" s="41"/>
      <c r="D494" s="8"/>
      <c r="E494" s="8"/>
      <c r="F494" s="8"/>
      <c r="G494" s="8"/>
    </row>
    <row r="495" spans="1:7" x14ac:dyDescent="0.25">
      <c r="A495" s="4"/>
      <c r="B495" s="5"/>
      <c r="C495" s="41"/>
      <c r="D495" s="8"/>
      <c r="E495" s="8"/>
      <c r="F495" s="8"/>
    </row>
    <row r="496" spans="1:7" x14ac:dyDescent="0.25">
      <c r="A496" s="273" t="s">
        <v>378</v>
      </c>
      <c r="B496" s="273"/>
      <c r="C496" s="273"/>
      <c r="D496" s="273"/>
      <c r="E496" s="273"/>
      <c r="F496" s="273"/>
      <c r="G496" s="273"/>
    </row>
    <row r="497" spans="1:7" x14ac:dyDescent="0.25">
      <c r="A497" s="33"/>
      <c r="B497" s="33"/>
      <c r="C497" s="33"/>
      <c r="D497" s="33"/>
      <c r="E497" s="33"/>
      <c r="F497" s="33"/>
      <c r="G497" s="33"/>
    </row>
    <row r="498" spans="1:7" x14ac:dyDescent="0.25">
      <c r="A498" s="185" t="s">
        <v>0</v>
      </c>
      <c r="B498" s="282" t="s">
        <v>94</v>
      </c>
      <c r="C498" s="186" t="s">
        <v>2</v>
      </c>
      <c r="D498" s="187" t="s">
        <v>95</v>
      </c>
      <c r="E498" s="188" t="s">
        <v>96</v>
      </c>
      <c r="F498" s="283" t="s">
        <v>4</v>
      </c>
      <c r="G498" s="283"/>
    </row>
    <row r="499" spans="1:7" x14ac:dyDescent="0.25">
      <c r="A499" s="189" t="s">
        <v>5</v>
      </c>
      <c r="B499" s="282"/>
      <c r="C499" s="190" t="s">
        <v>6</v>
      </c>
      <c r="D499" s="191" t="s">
        <v>97</v>
      </c>
      <c r="E499" s="192" t="s">
        <v>98</v>
      </c>
      <c r="F499" s="66" t="s">
        <v>99</v>
      </c>
      <c r="G499" s="193" t="s">
        <v>100</v>
      </c>
    </row>
    <row r="500" spans="1:7" x14ac:dyDescent="0.25">
      <c r="A500" s="57" t="s">
        <v>101</v>
      </c>
      <c r="B500" s="281" t="s">
        <v>379</v>
      </c>
      <c r="C500" s="281"/>
      <c r="D500" s="281"/>
      <c r="E500" s="281"/>
      <c r="F500" s="281"/>
      <c r="G500" s="61"/>
    </row>
    <row r="501" spans="1:7" ht="25.5" x14ac:dyDescent="0.25">
      <c r="A501" s="9" t="s">
        <v>11</v>
      </c>
      <c r="B501" s="10" t="s">
        <v>438</v>
      </c>
      <c r="C501" s="11"/>
      <c r="D501" s="12"/>
      <c r="E501" s="12"/>
      <c r="F501" s="113"/>
      <c r="G501" s="113"/>
    </row>
    <row r="502" spans="1:7" x14ac:dyDescent="0.25">
      <c r="B502" s="10" t="s">
        <v>413</v>
      </c>
      <c r="C502" s="11"/>
      <c r="D502" s="12"/>
      <c r="E502" s="12"/>
      <c r="F502" s="113"/>
      <c r="G502" s="113"/>
    </row>
    <row r="503" spans="1:7" x14ac:dyDescent="0.25">
      <c r="B503" s="10" t="s">
        <v>213</v>
      </c>
      <c r="C503" s="11" t="s">
        <v>214</v>
      </c>
      <c r="D503" s="12">
        <v>12</v>
      </c>
      <c r="E503" s="12"/>
      <c r="F503" s="113">
        <v>15.73</v>
      </c>
      <c r="G503" s="113">
        <f t="shared" ref="G503:G504" si="12">D503*F503</f>
        <v>188.76</v>
      </c>
    </row>
    <row r="504" spans="1:7" x14ac:dyDescent="0.25">
      <c r="B504" s="10" t="s">
        <v>215</v>
      </c>
      <c r="C504" s="11" t="s">
        <v>214</v>
      </c>
      <c r="D504" s="12">
        <v>4</v>
      </c>
      <c r="E504" s="12"/>
      <c r="F504" s="113">
        <v>45.94</v>
      </c>
      <c r="G504" s="113">
        <f t="shared" si="12"/>
        <v>183.76</v>
      </c>
    </row>
    <row r="505" spans="1:7" x14ac:dyDescent="0.25">
      <c r="C505" s="11"/>
      <c r="D505" s="12"/>
      <c r="E505" s="12"/>
      <c r="F505" s="113"/>
      <c r="G505" s="113"/>
    </row>
    <row r="506" spans="1:7" ht="25.5" x14ac:dyDescent="0.25">
      <c r="A506" s="9" t="s">
        <v>15</v>
      </c>
      <c r="B506" s="10" t="s">
        <v>380</v>
      </c>
      <c r="C506" s="11"/>
      <c r="D506" s="12"/>
      <c r="E506" s="12"/>
      <c r="F506" s="113"/>
      <c r="G506" s="113"/>
    </row>
    <row r="507" spans="1:7" x14ac:dyDescent="0.25">
      <c r="A507" s="13"/>
      <c r="B507" s="14"/>
      <c r="C507" s="286" t="s">
        <v>381</v>
      </c>
      <c r="D507" s="286"/>
      <c r="E507" s="16"/>
      <c r="F507" s="17"/>
      <c r="G507" s="17">
        <v>2000</v>
      </c>
    </row>
    <row r="508" spans="1:7" x14ac:dyDescent="0.25">
      <c r="A508" s="4"/>
      <c r="B508" s="5" t="s">
        <v>116</v>
      </c>
      <c r="C508" s="6"/>
      <c r="D508" s="7"/>
      <c r="E508" s="7"/>
      <c r="F508" s="8"/>
      <c r="G508" s="8">
        <f>SUM(G503:G507)</f>
        <v>2372.52</v>
      </c>
    </row>
    <row r="509" spans="1:7" x14ac:dyDescent="0.25">
      <c r="C509" s="11"/>
      <c r="D509" s="12"/>
      <c r="E509" s="12"/>
      <c r="F509" s="113"/>
      <c r="G509" s="113"/>
    </row>
    <row r="510" spans="1:7" x14ac:dyDescent="0.25">
      <c r="C510" s="11"/>
      <c r="D510" s="12"/>
      <c r="E510" s="12"/>
      <c r="F510" s="113"/>
      <c r="G510" s="113"/>
    </row>
    <row r="511" spans="1:7" x14ac:dyDescent="0.25">
      <c r="A511" s="57" t="s">
        <v>117</v>
      </c>
      <c r="B511" s="281" t="s">
        <v>382</v>
      </c>
      <c r="C511" s="281"/>
      <c r="D511" s="281"/>
      <c r="E511" s="281"/>
      <c r="F511" s="281"/>
      <c r="G511" s="61"/>
    </row>
    <row r="512" spans="1:7" x14ac:dyDescent="0.25">
      <c r="C512" s="11"/>
      <c r="D512" s="12"/>
      <c r="E512" s="12"/>
      <c r="F512" s="113"/>
      <c r="G512" s="113"/>
    </row>
    <row r="513" spans="1:7" ht="51" x14ac:dyDescent="0.25">
      <c r="A513" s="9" t="s">
        <v>11</v>
      </c>
      <c r="B513" s="10" t="s">
        <v>439</v>
      </c>
      <c r="C513" s="11"/>
      <c r="D513" s="22"/>
      <c r="E513" s="12"/>
      <c r="F513" s="113"/>
      <c r="G513" s="113"/>
    </row>
    <row r="514" spans="1:7" x14ac:dyDescent="0.25">
      <c r="B514" s="10" t="s">
        <v>383</v>
      </c>
      <c r="C514" s="11" t="s">
        <v>207</v>
      </c>
      <c r="D514" s="22">
        <v>1450</v>
      </c>
      <c r="E514" s="12">
        <v>1</v>
      </c>
      <c r="F514" s="113">
        <v>0.1</v>
      </c>
      <c r="G514" s="113">
        <f>D514*F514*E514</f>
        <v>145</v>
      </c>
    </row>
    <row r="515" spans="1:7" x14ac:dyDescent="0.25">
      <c r="B515" s="10" t="s">
        <v>384</v>
      </c>
      <c r="C515" s="11" t="s">
        <v>207</v>
      </c>
      <c r="D515" s="22">
        <v>870</v>
      </c>
      <c r="E515" s="12">
        <v>1</v>
      </c>
      <c r="F515" s="113">
        <v>0.08</v>
      </c>
      <c r="G515" s="113">
        <f>D515*F515*E515</f>
        <v>69.600000000000009</v>
      </c>
    </row>
    <row r="516" spans="1:7" ht="38.25" x14ac:dyDescent="0.25">
      <c r="B516" s="10" t="s">
        <v>385</v>
      </c>
      <c r="C516" s="11" t="s">
        <v>207</v>
      </c>
      <c r="D516" s="22">
        <v>860</v>
      </c>
      <c r="E516" s="12">
        <v>1</v>
      </c>
      <c r="F516" s="113">
        <v>0.11</v>
      </c>
      <c r="G516" s="113">
        <f>D516*F516*E516</f>
        <v>94.6</v>
      </c>
    </row>
    <row r="517" spans="1:7" x14ac:dyDescent="0.25">
      <c r="C517" s="11"/>
      <c r="D517" s="12"/>
      <c r="E517" s="12"/>
      <c r="F517" s="113"/>
      <c r="G517" s="113"/>
    </row>
    <row r="518" spans="1:7" ht="92.45" customHeight="1" x14ac:dyDescent="0.25">
      <c r="A518" s="9" t="s">
        <v>15</v>
      </c>
      <c r="B518" s="10" t="s">
        <v>440</v>
      </c>
      <c r="C518" s="11"/>
      <c r="D518" s="12"/>
      <c r="E518" s="12"/>
      <c r="F518" s="113"/>
      <c r="G518" s="113"/>
    </row>
    <row r="519" spans="1:7" x14ac:dyDescent="0.25">
      <c r="A519" s="13"/>
      <c r="B519" s="14" t="s">
        <v>386</v>
      </c>
      <c r="C519" s="15" t="s">
        <v>387</v>
      </c>
      <c r="D519" s="16">
        <v>16</v>
      </c>
      <c r="E519" s="16">
        <v>1</v>
      </c>
      <c r="F519" s="17">
        <v>21.88</v>
      </c>
      <c r="G519" s="17">
        <f>D519*F519*E519</f>
        <v>350.08</v>
      </c>
    </row>
    <row r="520" spans="1:7" x14ac:dyDescent="0.25">
      <c r="A520" s="4"/>
      <c r="B520" s="287" t="s">
        <v>388</v>
      </c>
      <c r="C520" s="287"/>
      <c r="D520" s="287"/>
      <c r="E520" s="7"/>
      <c r="F520" s="8"/>
      <c r="G520" s="8">
        <f>SUM(G513:G519)</f>
        <v>659.28</v>
      </c>
    </row>
    <row r="521" spans="1:7" x14ac:dyDescent="0.25">
      <c r="D521" s="113"/>
      <c r="E521" s="113"/>
      <c r="F521" s="113"/>
      <c r="G521" s="113"/>
    </row>
    <row r="522" spans="1:7" x14ac:dyDescent="0.25">
      <c r="D522" s="113"/>
      <c r="E522" s="113"/>
      <c r="F522" s="113"/>
      <c r="G522" s="113"/>
    </row>
    <row r="523" spans="1:7" x14ac:dyDescent="0.25">
      <c r="D523" s="113"/>
      <c r="E523" s="113"/>
      <c r="F523" s="113"/>
      <c r="G523" s="113"/>
    </row>
    <row r="524" spans="1:7" x14ac:dyDescent="0.25">
      <c r="A524" s="57" t="s">
        <v>197</v>
      </c>
      <c r="B524" s="65" t="s">
        <v>389</v>
      </c>
      <c r="C524" s="65"/>
      <c r="D524" s="65"/>
      <c r="E524" s="65"/>
      <c r="F524" s="65"/>
      <c r="G524" s="65"/>
    </row>
    <row r="525" spans="1:7" x14ac:dyDescent="0.25">
      <c r="C525" s="11"/>
      <c r="D525" s="12"/>
      <c r="E525" s="12"/>
      <c r="F525" s="113"/>
      <c r="G525" s="113"/>
    </row>
    <row r="526" spans="1:7" ht="25.5" x14ac:dyDescent="0.25">
      <c r="A526" s="9" t="s">
        <v>11</v>
      </c>
      <c r="B526" s="10" t="s">
        <v>390</v>
      </c>
      <c r="C526" s="49" t="s">
        <v>214</v>
      </c>
      <c r="D526" s="12">
        <v>16</v>
      </c>
      <c r="E526" s="12">
        <v>1</v>
      </c>
      <c r="F526" s="113">
        <v>14.45</v>
      </c>
      <c r="G526" s="113">
        <f>D526*F526*E526</f>
        <v>231.2</v>
      </c>
    </row>
    <row r="527" spans="1:7" ht="25.5" x14ac:dyDescent="0.25">
      <c r="B527" s="10" t="s">
        <v>391</v>
      </c>
      <c r="C527" s="49" t="s">
        <v>214</v>
      </c>
      <c r="D527" s="12">
        <v>6</v>
      </c>
      <c r="E527" s="12">
        <v>1</v>
      </c>
      <c r="F527" s="113">
        <v>14.45</v>
      </c>
      <c r="G527" s="113">
        <f>D527*F527*E527</f>
        <v>86.699999999999989</v>
      </c>
    </row>
    <row r="528" spans="1:7" ht="25.5" x14ac:dyDescent="0.25">
      <c r="B528" s="10" t="s">
        <v>392</v>
      </c>
      <c r="C528" s="49" t="s">
        <v>214</v>
      </c>
      <c r="D528" s="12">
        <v>6</v>
      </c>
      <c r="E528" s="12">
        <v>1</v>
      </c>
      <c r="F528" s="113">
        <v>14.45</v>
      </c>
      <c r="G528" s="113">
        <f>D528*F528*E528</f>
        <v>86.699999999999989</v>
      </c>
    </row>
    <row r="529" spans="1:7" ht="38.25" x14ac:dyDescent="0.25">
      <c r="B529" s="10" t="s">
        <v>393</v>
      </c>
      <c r="C529" s="49" t="s">
        <v>214</v>
      </c>
      <c r="D529" s="12">
        <v>100</v>
      </c>
      <c r="E529" s="12">
        <v>1</v>
      </c>
      <c r="F529" s="113">
        <v>21.88</v>
      </c>
      <c r="G529" s="113">
        <f>D529*F529*E529</f>
        <v>2188</v>
      </c>
    </row>
    <row r="530" spans="1:7" x14ac:dyDescent="0.25">
      <c r="B530" s="10" t="s">
        <v>215</v>
      </c>
      <c r="C530" s="49" t="s">
        <v>214</v>
      </c>
      <c r="D530" s="12">
        <v>8</v>
      </c>
      <c r="E530" s="12"/>
      <c r="F530" s="113">
        <v>45.94</v>
      </c>
      <c r="G530" s="113">
        <f t="shared" ref="G530" si="13">D530*F530</f>
        <v>367.52</v>
      </c>
    </row>
    <row r="531" spans="1:7" x14ac:dyDescent="0.25">
      <c r="A531" s="13"/>
      <c r="B531" s="14"/>
      <c r="C531" s="15"/>
      <c r="D531" s="16"/>
      <c r="E531" s="16"/>
      <c r="F531" s="17"/>
      <c r="G531" s="17"/>
    </row>
    <row r="532" spans="1:7" x14ac:dyDescent="0.25">
      <c r="A532" s="4"/>
      <c r="B532" s="274" t="s">
        <v>394</v>
      </c>
      <c r="C532" s="274"/>
      <c r="D532" s="274"/>
      <c r="E532" s="274"/>
      <c r="F532" s="8"/>
      <c r="G532" s="8">
        <f>SUM(G526:G531)</f>
        <v>2960.12</v>
      </c>
    </row>
    <row r="533" spans="1:7" x14ac:dyDescent="0.25">
      <c r="D533" s="113"/>
      <c r="E533" s="113"/>
      <c r="F533" s="113"/>
      <c r="G533" s="113"/>
    </row>
    <row r="534" spans="1:7" x14ac:dyDescent="0.25">
      <c r="D534" s="113"/>
      <c r="E534" s="113"/>
      <c r="F534" s="113"/>
      <c r="G534" s="113"/>
    </row>
    <row r="535" spans="1:7" x14ac:dyDescent="0.25">
      <c r="A535" s="4"/>
      <c r="B535" s="43" t="s">
        <v>86</v>
      </c>
      <c r="C535" s="41"/>
      <c r="D535" s="8"/>
      <c r="E535" s="8"/>
      <c r="F535" s="8"/>
      <c r="G535" s="8"/>
    </row>
    <row r="536" spans="1:7" x14ac:dyDescent="0.25">
      <c r="A536" s="4"/>
      <c r="B536" s="5"/>
      <c r="C536" s="41"/>
      <c r="D536" s="8"/>
      <c r="E536" s="8"/>
      <c r="F536" s="8"/>
      <c r="G536" s="8"/>
    </row>
    <row r="537" spans="1:7" x14ac:dyDescent="0.25">
      <c r="A537" s="44" t="s">
        <v>101</v>
      </c>
      <c r="B537" s="33" t="str">
        <f>B500</f>
        <v>ODRŽAVANJE, POPRAVAK, ČIŠĆENJE FONTANA</v>
      </c>
      <c r="C537" s="41"/>
      <c r="D537" s="80"/>
      <c r="E537" s="8"/>
      <c r="F537" s="8"/>
      <c r="G537" s="8">
        <f>G508</f>
        <v>2372.52</v>
      </c>
    </row>
    <row r="538" spans="1:7" x14ac:dyDescent="0.25">
      <c r="A538" s="44" t="s">
        <v>117</v>
      </c>
      <c r="B538" s="33" t="str">
        <f>B511</f>
        <v>ČIŠĆENJE I ODRŽAVANJE GRADINE KOSTEL</v>
      </c>
      <c r="C538" s="33"/>
      <c r="D538" s="33"/>
      <c r="E538" s="8"/>
      <c r="F538" s="8"/>
      <c r="G538" s="8">
        <f>G520</f>
        <v>659.28</v>
      </c>
    </row>
    <row r="539" spans="1:7" ht="15.75" thickBot="1" x14ac:dyDescent="0.3">
      <c r="A539" s="88" t="s">
        <v>376</v>
      </c>
      <c r="B539" s="89" t="s">
        <v>395</v>
      </c>
      <c r="C539" s="89"/>
      <c r="D539" s="89"/>
      <c r="E539" s="90"/>
      <c r="F539" s="90"/>
      <c r="G539" s="90">
        <f>G532</f>
        <v>2960.12</v>
      </c>
    </row>
    <row r="540" spans="1:7" ht="15.75" thickBot="1" x14ac:dyDescent="0.3">
      <c r="A540" s="227"/>
      <c r="B540" s="227" t="s">
        <v>240</v>
      </c>
      <c r="C540" s="228"/>
      <c r="D540" s="229"/>
      <c r="E540" s="229"/>
      <c r="F540" s="229"/>
      <c r="G540" s="229">
        <f>SUM(G537:G539)</f>
        <v>5991.92</v>
      </c>
    </row>
    <row r="541" spans="1:7" x14ac:dyDescent="0.25">
      <c r="A541" s="227"/>
      <c r="B541" s="227" t="s">
        <v>241</v>
      </c>
      <c r="C541" s="228"/>
      <c r="D541" s="229"/>
      <c r="E541" s="229"/>
      <c r="F541" s="229"/>
      <c r="G541" s="229">
        <f>+G540*1.25</f>
        <v>7489.9</v>
      </c>
    </row>
    <row r="542" spans="1:7" x14ac:dyDescent="0.25">
      <c r="A542" s="33"/>
      <c r="B542" s="33"/>
      <c r="C542" s="33"/>
      <c r="D542" s="33"/>
      <c r="E542" s="33"/>
      <c r="F542" s="33"/>
      <c r="G542" s="33"/>
    </row>
    <row r="543" spans="1:7" x14ac:dyDescent="0.25">
      <c r="A543" s="33"/>
      <c r="B543" s="33"/>
      <c r="C543" s="33"/>
      <c r="D543" s="33"/>
      <c r="E543" s="33"/>
      <c r="F543" s="33"/>
      <c r="G543" s="33"/>
    </row>
    <row r="544" spans="1:7" x14ac:dyDescent="0.25">
      <c r="A544" s="274" t="s">
        <v>396</v>
      </c>
      <c r="B544" s="274"/>
      <c r="C544" s="274"/>
      <c r="D544" s="274"/>
      <c r="E544" s="274"/>
      <c r="F544" s="274"/>
      <c r="G544" s="274"/>
    </row>
    <row r="545" spans="1:6" x14ac:dyDescent="0.25">
      <c r="A545" s="64"/>
      <c r="B545" s="114"/>
      <c r="C545" s="44"/>
      <c r="D545" s="44"/>
      <c r="E545" s="44"/>
      <c r="F545" s="44"/>
    </row>
    <row r="546" spans="1:6" x14ac:dyDescent="0.25">
      <c r="A546" s="194" t="s">
        <v>0</v>
      </c>
      <c r="B546" s="300" t="s">
        <v>1</v>
      </c>
      <c r="C546" s="195" t="s">
        <v>2</v>
      </c>
      <c r="D546" s="301" t="s">
        <v>3</v>
      </c>
      <c r="E546" s="302" t="s">
        <v>4</v>
      </c>
      <c r="F546" s="302"/>
    </row>
    <row r="547" spans="1:6" x14ac:dyDescent="0.25">
      <c r="A547" s="197" t="s">
        <v>5</v>
      </c>
      <c r="B547" s="300"/>
      <c r="C547" s="198" t="s">
        <v>6</v>
      </c>
      <c r="D547" s="301"/>
      <c r="E547" s="196" t="s">
        <v>7</v>
      </c>
      <c r="F547" s="196" t="s">
        <v>8</v>
      </c>
    </row>
    <row r="548" spans="1:6" x14ac:dyDescent="0.25">
      <c r="A548" s="202" t="s">
        <v>9</v>
      </c>
      <c r="B548" s="303" t="s">
        <v>10</v>
      </c>
      <c r="C548" s="303"/>
      <c r="D548" s="303"/>
      <c r="E548" s="303"/>
      <c r="F548" s="203"/>
    </row>
    <row r="549" spans="1:6" ht="85.5" x14ac:dyDescent="0.25">
      <c r="A549" s="118" t="s">
        <v>11</v>
      </c>
      <c r="B549" s="117" t="s">
        <v>12</v>
      </c>
      <c r="C549" s="120" t="s">
        <v>13</v>
      </c>
      <c r="D549" s="204">
        <v>10</v>
      </c>
      <c r="E549" s="204">
        <v>55.76</v>
      </c>
      <c r="F549" s="204">
        <f t="shared" ref="F549:F556" si="14">D549*E549</f>
        <v>557.6</v>
      </c>
    </row>
    <row r="550" spans="1:6" ht="42.75" x14ac:dyDescent="0.25">
      <c r="A550" s="118"/>
      <c r="B550" s="117" t="s">
        <v>14</v>
      </c>
      <c r="C550" s="120" t="s">
        <v>13</v>
      </c>
      <c r="D550" s="204">
        <v>5</v>
      </c>
      <c r="E550" s="204">
        <v>67.25</v>
      </c>
      <c r="F550" s="204">
        <f t="shared" si="14"/>
        <v>336.25</v>
      </c>
    </row>
    <row r="551" spans="1:6" ht="42.75" x14ac:dyDescent="0.25">
      <c r="A551" s="118"/>
      <c r="B551" s="117" t="s">
        <v>90</v>
      </c>
      <c r="C551" s="120" t="s">
        <v>13</v>
      </c>
      <c r="D551" s="204">
        <v>5</v>
      </c>
      <c r="E551" s="204">
        <v>62.96</v>
      </c>
      <c r="F551" s="204">
        <f t="shared" si="14"/>
        <v>314.8</v>
      </c>
    </row>
    <row r="552" spans="1:6" ht="28.5" x14ac:dyDescent="0.25">
      <c r="A552" s="118" t="s">
        <v>15</v>
      </c>
      <c r="B552" s="117" t="s">
        <v>16</v>
      </c>
      <c r="C552" s="120" t="s">
        <v>13</v>
      </c>
      <c r="D552" s="204">
        <v>30</v>
      </c>
      <c r="E552" s="204">
        <v>55.76</v>
      </c>
      <c r="F552" s="204">
        <f t="shared" si="14"/>
        <v>1672.8</v>
      </c>
    </row>
    <row r="553" spans="1:6" ht="42.75" x14ac:dyDescent="0.25">
      <c r="A553" s="118" t="s">
        <v>17</v>
      </c>
      <c r="B553" s="117" t="s">
        <v>18</v>
      </c>
      <c r="C553" s="120" t="s">
        <v>13</v>
      </c>
      <c r="D553" s="204">
        <v>5</v>
      </c>
      <c r="E553" s="204">
        <v>67.25</v>
      </c>
      <c r="F553" s="204">
        <f t="shared" si="14"/>
        <v>336.25</v>
      </c>
    </row>
    <row r="554" spans="1:6" ht="28.5" x14ac:dyDescent="0.25">
      <c r="A554" s="118" t="s">
        <v>92</v>
      </c>
      <c r="B554" s="117" t="s">
        <v>91</v>
      </c>
      <c r="C554" s="120" t="s">
        <v>13</v>
      </c>
      <c r="D554" s="204">
        <v>10</v>
      </c>
      <c r="E554" s="204">
        <v>62.96</v>
      </c>
      <c r="F554" s="204">
        <f t="shared" si="14"/>
        <v>629.6</v>
      </c>
    </row>
    <row r="555" spans="1:6" ht="42.75" x14ac:dyDescent="0.25">
      <c r="A555" s="118" t="s">
        <v>19</v>
      </c>
      <c r="B555" s="117" t="s">
        <v>20</v>
      </c>
      <c r="C555" s="120" t="s">
        <v>442</v>
      </c>
      <c r="D555" s="204">
        <v>2000</v>
      </c>
      <c r="E555" s="204">
        <v>0.25</v>
      </c>
      <c r="F555" s="204">
        <f t="shared" si="14"/>
        <v>500</v>
      </c>
    </row>
    <row r="556" spans="1:6" ht="42.75" x14ac:dyDescent="0.25">
      <c r="A556" s="118" t="s">
        <v>21</v>
      </c>
      <c r="B556" s="117" t="s">
        <v>22</v>
      </c>
      <c r="C556" s="120" t="s">
        <v>442</v>
      </c>
      <c r="D556" s="204">
        <v>4000</v>
      </c>
      <c r="E556" s="204">
        <v>0.45</v>
      </c>
      <c r="F556" s="204">
        <f t="shared" si="14"/>
        <v>1800</v>
      </c>
    </row>
    <row r="557" spans="1:6" ht="28.5" x14ac:dyDescent="0.25">
      <c r="A557" s="118" t="s">
        <v>23</v>
      </c>
      <c r="B557" s="117" t="s">
        <v>24</v>
      </c>
      <c r="C557" s="120"/>
      <c r="D557" s="204"/>
      <c r="E557" s="204"/>
      <c r="F557" s="204"/>
    </row>
    <row r="558" spans="1:6" ht="17.25" x14ac:dyDescent="0.25">
      <c r="A558" s="118"/>
      <c r="B558" s="117" t="s">
        <v>25</v>
      </c>
      <c r="C558" s="120" t="s">
        <v>443</v>
      </c>
      <c r="D558" s="204">
        <v>40</v>
      </c>
      <c r="E558" s="204">
        <v>5.53</v>
      </c>
      <c r="F558" s="204">
        <f>D558*E558</f>
        <v>221.20000000000002</v>
      </c>
    </row>
    <row r="559" spans="1:6" ht="17.25" x14ac:dyDescent="0.25">
      <c r="A559" s="118"/>
      <c r="B559" s="117" t="s">
        <v>26</v>
      </c>
      <c r="C559" s="120" t="s">
        <v>443</v>
      </c>
      <c r="D559" s="204">
        <v>15</v>
      </c>
      <c r="E559" s="204">
        <v>8.86</v>
      </c>
      <c r="F559" s="204">
        <f>D559*E559</f>
        <v>132.89999999999998</v>
      </c>
    </row>
    <row r="560" spans="1:6" ht="17.25" x14ac:dyDescent="0.25">
      <c r="A560" s="118"/>
      <c r="B560" s="117" t="s">
        <v>27</v>
      </c>
      <c r="C560" s="120" t="s">
        <v>443</v>
      </c>
      <c r="D560" s="204">
        <v>130</v>
      </c>
      <c r="E560" s="204">
        <v>4.49</v>
      </c>
      <c r="F560" s="204">
        <f>D560*E560</f>
        <v>583.70000000000005</v>
      </c>
    </row>
    <row r="561" spans="1:6" ht="30.75" x14ac:dyDescent="0.25">
      <c r="A561" s="118"/>
      <c r="B561" s="117" t="s">
        <v>444</v>
      </c>
      <c r="C561" s="120" t="s">
        <v>443</v>
      </c>
      <c r="D561" s="204">
        <v>200</v>
      </c>
      <c r="E561" s="204">
        <v>7.67</v>
      </c>
      <c r="F561" s="204">
        <f>D561*E561</f>
        <v>1534</v>
      </c>
    </row>
    <row r="562" spans="1:6" ht="30.75" x14ac:dyDescent="0.25">
      <c r="A562" s="118"/>
      <c r="B562" s="117" t="s">
        <v>445</v>
      </c>
      <c r="C562" s="120" t="s">
        <v>443</v>
      </c>
      <c r="D562" s="204">
        <v>10</v>
      </c>
      <c r="E562" s="204">
        <v>8.44</v>
      </c>
      <c r="F562" s="204">
        <f>D562*E562</f>
        <v>84.399999999999991</v>
      </c>
    </row>
    <row r="563" spans="1:6" x14ac:dyDescent="0.25">
      <c r="A563" s="118" t="s">
        <v>28</v>
      </c>
      <c r="B563" s="117" t="s">
        <v>29</v>
      </c>
      <c r="C563" s="120"/>
      <c r="D563" s="204"/>
      <c r="E563" s="204"/>
      <c r="F563" s="204"/>
    </row>
    <row r="564" spans="1:6" x14ac:dyDescent="0.25">
      <c r="A564" s="118"/>
      <c r="B564" s="117" t="s">
        <v>30</v>
      </c>
      <c r="C564" s="120" t="s">
        <v>31</v>
      </c>
      <c r="D564" s="204"/>
      <c r="E564" s="204">
        <v>0</v>
      </c>
      <c r="F564" s="204">
        <f t="shared" ref="F564:F580" si="15">D564*E564</f>
        <v>0</v>
      </c>
    </row>
    <row r="565" spans="1:6" x14ac:dyDescent="0.25">
      <c r="A565" s="118"/>
      <c r="B565" s="117" t="s">
        <v>32</v>
      </c>
      <c r="C565" s="120" t="s">
        <v>31</v>
      </c>
      <c r="D565" s="204">
        <v>5500</v>
      </c>
      <c r="E565" s="204">
        <v>7.71</v>
      </c>
      <c r="F565" s="204">
        <f t="shared" si="15"/>
        <v>42405</v>
      </c>
    </row>
    <row r="566" spans="1:6" x14ac:dyDescent="0.25">
      <c r="A566" s="118"/>
      <c r="B566" s="117" t="s">
        <v>33</v>
      </c>
      <c r="C566" s="120" t="s">
        <v>31</v>
      </c>
      <c r="D566" s="204">
        <v>120</v>
      </c>
      <c r="E566" s="204">
        <v>4.79</v>
      </c>
      <c r="F566" s="204">
        <f t="shared" si="15"/>
        <v>574.79999999999995</v>
      </c>
    </row>
    <row r="567" spans="1:6" x14ac:dyDescent="0.25">
      <c r="A567" s="118"/>
      <c r="B567" s="117" t="s">
        <v>34</v>
      </c>
      <c r="C567" s="120" t="s">
        <v>31</v>
      </c>
      <c r="D567" s="204"/>
      <c r="E567" s="204">
        <v>0</v>
      </c>
      <c r="F567" s="204">
        <f t="shared" si="15"/>
        <v>0</v>
      </c>
    </row>
    <row r="568" spans="1:6" x14ac:dyDescent="0.25">
      <c r="A568" s="118"/>
      <c r="B568" s="117" t="s">
        <v>35</v>
      </c>
      <c r="C568" s="120" t="s">
        <v>31</v>
      </c>
      <c r="D568" s="204"/>
      <c r="E568" s="204">
        <v>0</v>
      </c>
      <c r="F568" s="204">
        <f t="shared" si="15"/>
        <v>0</v>
      </c>
    </row>
    <row r="569" spans="1:6" x14ac:dyDescent="0.25">
      <c r="A569" s="118"/>
      <c r="B569" s="117" t="s">
        <v>36</v>
      </c>
      <c r="C569" s="120" t="s">
        <v>31</v>
      </c>
      <c r="D569" s="204"/>
      <c r="E569" s="204">
        <v>0</v>
      </c>
      <c r="F569" s="204">
        <f t="shared" si="15"/>
        <v>0</v>
      </c>
    </row>
    <row r="570" spans="1:6" x14ac:dyDescent="0.25">
      <c r="A570" s="118"/>
      <c r="B570" s="117" t="s">
        <v>37</v>
      </c>
      <c r="C570" s="120" t="s">
        <v>31</v>
      </c>
      <c r="D570" s="204"/>
      <c r="E570" s="204">
        <v>0</v>
      </c>
      <c r="F570" s="204">
        <f t="shared" si="15"/>
        <v>0</v>
      </c>
    </row>
    <row r="571" spans="1:6" x14ac:dyDescent="0.25">
      <c r="A571" s="118"/>
      <c r="B571" s="117" t="s">
        <v>38</v>
      </c>
      <c r="C571" s="120" t="s">
        <v>31</v>
      </c>
      <c r="D571" s="204">
        <v>20</v>
      </c>
      <c r="E571" s="204">
        <v>12.98</v>
      </c>
      <c r="F571" s="204">
        <f t="shared" si="15"/>
        <v>259.60000000000002</v>
      </c>
    </row>
    <row r="572" spans="1:6" x14ac:dyDescent="0.25">
      <c r="A572" s="118"/>
      <c r="B572" s="117" t="s">
        <v>39</v>
      </c>
      <c r="C572" s="120" t="s">
        <v>40</v>
      </c>
      <c r="D572" s="204">
        <v>70</v>
      </c>
      <c r="E572" s="204">
        <v>3.96</v>
      </c>
      <c r="F572" s="204">
        <f t="shared" si="15"/>
        <v>277.2</v>
      </c>
    </row>
    <row r="573" spans="1:6" ht="28.5" x14ac:dyDescent="0.25">
      <c r="A573" s="118"/>
      <c r="B573" s="117" t="s">
        <v>414</v>
      </c>
      <c r="C573" s="120" t="s">
        <v>40</v>
      </c>
      <c r="D573" s="204">
        <v>1500</v>
      </c>
      <c r="E573" s="204">
        <v>3.13</v>
      </c>
      <c r="F573" s="204">
        <f t="shared" si="15"/>
        <v>4695</v>
      </c>
    </row>
    <row r="574" spans="1:6" x14ac:dyDescent="0.25">
      <c r="A574" s="118"/>
      <c r="B574" s="117" t="s">
        <v>41</v>
      </c>
      <c r="C574" s="120" t="s">
        <v>40</v>
      </c>
      <c r="D574" s="204">
        <v>45</v>
      </c>
      <c r="E574" s="204">
        <v>6.47</v>
      </c>
      <c r="F574" s="204">
        <f t="shared" si="15"/>
        <v>291.14999999999998</v>
      </c>
    </row>
    <row r="575" spans="1:6" ht="28.5" x14ac:dyDescent="0.25">
      <c r="A575" s="118"/>
      <c r="B575" s="117" t="s">
        <v>415</v>
      </c>
      <c r="C575" s="120" t="s">
        <v>40</v>
      </c>
      <c r="D575" s="204">
        <v>3770</v>
      </c>
      <c r="E575" s="204">
        <v>4.5999999999999996</v>
      </c>
      <c r="F575" s="204">
        <f t="shared" si="15"/>
        <v>17342</v>
      </c>
    </row>
    <row r="576" spans="1:6" x14ac:dyDescent="0.25">
      <c r="A576" s="118"/>
      <c r="B576" s="117" t="s">
        <v>42</v>
      </c>
      <c r="C576" s="120" t="s">
        <v>40</v>
      </c>
      <c r="D576" s="204">
        <v>95</v>
      </c>
      <c r="E576" s="204">
        <v>15.31</v>
      </c>
      <c r="F576" s="204">
        <f t="shared" si="15"/>
        <v>1454.45</v>
      </c>
    </row>
    <row r="577" spans="1:6" x14ac:dyDescent="0.25">
      <c r="A577" s="118"/>
      <c r="B577" s="117" t="s">
        <v>416</v>
      </c>
      <c r="C577" s="120" t="s">
        <v>31</v>
      </c>
      <c r="D577" s="204">
        <v>2200</v>
      </c>
      <c r="E577" s="204">
        <v>3.52</v>
      </c>
      <c r="F577" s="204">
        <f t="shared" si="15"/>
        <v>7744</v>
      </c>
    </row>
    <row r="578" spans="1:6" ht="28.5" x14ac:dyDescent="0.25">
      <c r="A578" s="118"/>
      <c r="B578" s="117" t="s">
        <v>417</v>
      </c>
      <c r="C578" s="120" t="s">
        <v>31</v>
      </c>
      <c r="D578" s="204">
        <v>1400</v>
      </c>
      <c r="E578" s="204">
        <v>4.2300000000000004</v>
      </c>
      <c r="F578" s="204">
        <f t="shared" si="15"/>
        <v>5922.0000000000009</v>
      </c>
    </row>
    <row r="579" spans="1:6" x14ac:dyDescent="0.25">
      <c r="A579" s="118"/>
      <c r="B579" s="117" t="s">
        <v>418</v>
      </c>
      <c r="C579" s="120" t="s">
        <v>31</v>
      </c>
      <c r="D579" s="204">
        <v>620</v>
      </c>
      <c r="E579" s="204">
        <v>1.79</v>
      </c>
      <c r="F579" s="204">
        <f t="shared" si="15"/>
        <v>1109.8</v>
      </c>
    </row>
    <row r="580" spans="1:6" x14ac:dyDescent="0.25">
      <c r="A580" s="118"/>
      <c r="B580" s="117" t="s">
        <v>419</v>
      </c>
      <c r="C580" s="120" t="s">
        <v>31</v>
      </c>
      <c r="D580" s="204">
        <v>1400</v>
      </c>
      <c r="E580" s="204">
        <v>2.14</v>
      </c>
      <c r="F580" s="204">
        <f t="shared" si="15"/>
        <v>2996</v>
      </c>
    </row>
    <row r="581" spans="1:6" ht="15.75" thickBot="1" x14ac:dyDescent="0.3">
      <c r="A581" s="118"/>
      <c r="B581" s="205" t="s">
        <v>43</v>
      </c>
      <c r="C581" s="206"/>
      <c r="D581" s="207"/>
      <c r="E581" s="207"/>
      <c r="F581" s="207">
        <f>SUM(F549:F580)</f>
        <v>93774.5</v>
      </c>
    </row>
    <row r="582" spans="1:6" ht="15.75" thickTop="1" x14ac:dyDescent="0.25">
      <c r="A582" s="118"/>
      <c r="B582" s="117"/>
      <c r="C582" s="120"/>
      <c r="D582" s="204"/>
      <c r="E582" s="204"/>
      <c r="F582" s="204"/>
    </row>
    <row r="583" spans="1:6" x14ac:dyDescent="0.25">
      <c r="A583" s="202" t="s">
        <v>44</v>
      </c>
      <c r="B583" s="303" t="s">
        <v>45</v>
      </c>
      <c r="C583" s="303"/>
      <c r="D583" s="303"/>
      <c r="E583" s="203"/>
      <c r="F583" s="203"/>
    </row>
    <row r="584" spans="1:6" x14ac:dyDescent="0.25">
      <c r="A584" s="118" t="s">
        <v>11</v>
      </c>
      <c r="B584" s="117" t="s">
        <v>46</v>
      </c>
      <c r="C584" s="120"/>
      <c r="D584" s="201"/>
      <c r="E584" s="201"/>
      <c r="F584" s="201"/>
    </row>
    <row r="585" spans="1:6" ht="87.75" x14ac:dyDescent="0.25">
      <c r="A585" s="118"/>
      <c r="B585" s="117" t="s">
        <v>446</v>
      </c>
      <c r="C585" s="120" t="s">
        <v>442</v>
      </c>
      <c r="D585" s="204">
        <v>450</v>
      </c>
      <c r="E585" s="204">
        <v>63.63</v>
      </c>
      <c r="F585" s="204">
        <f>D585*E585</f>
        <v>28633.5</v>
      </c>
    </row>
    <row r="586" spans="1:6" ht="42.75" x14ac:dyDescent="0.25">
      <c r="A586" s="118" t="s">
        <v>15</v>
      </c>
      <c r="B586" s="117" t="s">
        <v>47</v>
      </c>
      <c r="C586" s="120" t="s">
        <v>442</v>
      </c>
      <c r="D586" s="204">
        <v>100</v>
      </c>
      <c r="E586" s="204">
        <v>23.2</v>
      </c>
      <c r="F586" s="204">
        <f>D586*E586</f>
        <v>2320</v>
      </c>
    </row>
    <row r="587" spans="1:6" ht="28.5" x14ac:dyDescent="0.25">
      <c r="A587" s="118" t="s">
        <v>17</v>
      </c>
      <c r="B587" s="117" t="s">
        <v>48</v>
      </c>
      <c r="C587" s="120"/>
      <c r="D587" s="201"/>
      <c r="E587" s="201"/>
      <c r="F587" s="201"/>
    </row>
    <row r="588" spans="1:6" ht="85.5" x14ac:dyDescent="0.25">
      <c r="A588" s="118"/>
      <c r="B588" s="117" t="s">
        <v>49</v>
      </c>
      <c r="C588" s="120"/>
      <c r="D588" s="204"/>
      <c r="E588" s="204"/>
      <c r="F588" s="204"/>
    </row>
    <row r="589" spans="1:6" ht="17.25" x14ac:dyDescent="0.25">
      <c r="A589" s="118"/>
      <c r="B589" s="117" t="s">
        <v>50</v>
      </c>
      <c r="C589" s="120" t="s">
        <v>442</v>
      </c>
      <c r="D589" s="204">
        <v>150</v>
      </c>
      <c r="E589" s="204">
        <v>80.239999999999995</v>
      </c>
      <c r="F589" s="204">
        <f>D589*E589</f>
        <v>12036</v>
      </c>
    </row>
    <row r="590" spans="1:6" ht="17.25" x14ac:dyDescent="0.25">
      <c r="A590" s="118"/>
      <c r="B590" s="117" t="s">
        <v>51</v>
      </c>
      <c r="C590" s="120" t="s">
        <v>442</v>
      </c>
      <c r="D590" s="204">
        <v>100</v>
      </c>
      <c r="E590" s="204">
        <v>76.88</v>
      </c>
      <c r="F590" s="204">
        <f>D590*E590</f>
        <v>7688</v>
      </c>
    </row>
    <row r="591" spans="1:6" x14ac:dyDescent="0.25">
      <c r="A591" s="118" t="s">
        <v>19</v>
      </c>
      <c r="B591" s="117" t="s">
        <v>420</v>
      </c>
      <c r="C591" s="120"/>
      <c r="D591" s="201"/>
      <c r="E591" s="201"/>
      <c r="F591" s="201"/>
    </row>
    <row r="592" spans="1:6" ht="85.5" x14ac:dyDescent="0.25">
      <c r="A592" s="118"/>
      <c r="B592" s="117" t="s">
        <v>421</v>
      </c>
      <c r="C592" s="120"/>
      <c r="D592" s="204"/>
      <c r="E592" s="204"/>
      <c r="F592" s="204"/>
    </row>
    <row r="593" spans="1:6" ht="17.25" x14ac:dyDescent="0.25">
      <c r="A593" s="118"/>
      <c r="B593" s="117" t="s">
        <v>51</v>
      </c>
      <c r="C593" s="120" t="s">
        <v>442</v>
      </c>
      <c r="D593" s="204">
        <v>100</v>
      </c>
      <c r="E593" s="204">
        <v>42.82</v>
      </c>
      <c r="F593" s="204">
        <f>D593*E593</f>
        <v>4282</v>
      </c>
    </row>
    <row r="594" spans="1:6" x14ac:dyDescent="0.25">
      <c r="A594" s="118" t="s">
        <v>21</v>
      </c>
      <c r="B594" s="117" t="s">
        <v>52</v>
      </c>
      <c r="C594" s="120"/>
      <c r="D594" s="204"/>
      <c r="E594" s="204"/>
      <c r="F594" s="204"/>
    </row>
    <row r="595" spans="1:6" ht="17.25" x14ac:dyDescent="0.25">
      <c r="A595" s="118"/>
      <c r="B595" s="208" t="s">
        <v>53</v>
      </c>
      <c r="C595" s="120" t="s">
        <v>447</v>
      </c>
      <c r="D595" s="204">
        <v>850</v>
      </c>
      <c r="E595" s="204">
        <v>1.7</v>
      </c>
      <c r="F595" s="204">
        <f t="shared" ref="F595:F598" si="16">D595*E595</f>
        <v>1445</v>
      </c>
    </row>
    <row r="596" spans="1:6" ht="17.25" x14ac:dyDescent="0.25">
      <c r="A596" s="118"/>
      <c r="B596" s="208" t="s">
        <v>54</v>
      </c>
      <c r="C596" s="120" t="s">
        <v>447</v>
      </c>
      <c r="D596" s="204">
        <v>680</v>
      </c>
      <c r="E596" s="204">
        <v>2.91</v>
      </c>
      <c r="F596" s="204">
        <f t="shared" si="16"/>
        <v>1978.8000000000002</v>
      </c>
    </row>
    <row r="597" spans="1:6" ht="17.25" x14ac:dyDescent="0.25">
      <c r="A597" s="118"/>
      <c r="B597" s="117" t="s">
        <v>55</v>
      </c>
      <c r="C597" s="120" t="s">
        <v>447</v>
      </c>
      <c r="D597" s="204">
        <v>700</v>
      </c>
      <c r="E597" s="204">
        <v>4.37</v>
      </c>
      <c r="F597" s="204">
        <f t="shared" si="16"/>
        <v>3059</v>
      </c>
    </row>
    <row r="598" spans="1:6" ht="17.25" x14ac:dyDescent="0.25">
      <c r="A598" s="209" t="s">
        <v>23</v>
      </c>
      <c r="B598" s="210" t="s">
        <v>80</v>
      </c>
      <c r="C598" s="211" t="s">
        <v>448</v>
      </c>
      <c r="D598" s="204">
        <v>80</v>
      </c>
      <c r="E598" s="204">
        <v>35.83</v>
      </c>
      <c r="F598" s="204">
        <f t="shared" si="16"/>
        <v>2866.3999999999996</v>
      </c>
    </row>
    <row r="599" spans="1:6" ht="15.75" thickBot="1" x14ac:dyDescent="0.3">
      <c r="A599" s="118"/>
      <c r="B599" s="205" t="s">
        <v>56</v>
      </c>
      <c r="C599" s="212"/>
      <c r="D599" s="213"/>
      <c r="E599" s="213"/>
      <c r="F599" s="207">
        <f>SUM(F585:F598)</f>
        <v>64308.700000000004</v>
      </c>
    </row>
    <row r="600" spans="1:6" ht="15.75" thickTop="1" x14ac:dyDescent="0.25">
      <c r="A600" s="118"/>
      <c r="B600" s="117"/>
      <c r="C600" s="120"/>
      <c r="D600" s="204"/>
      <c r="E600" s="204"/>
      <c r="F600" s="204"/>
    </row>
    <row r="601" spans="1:6" x14ac:dyDescent="0.25">
      <c r="A601" s="202" t="s">
        <v>57</v>
      </c>
      <c r="B601" s="303" t="s">
        <v>58</v>
      </c>
      <c r="C601" s="303"/>
      <c r="D601" s="303"/>
      <c r="E601" s="303"/>
      <c r="F601" s="214"/>
    </row>
    <row r="602" spans="1:6" ht="28.5" x14ac:dyDescent="0.25">
      <c r="A602" s="118" t="s">
        <v>11</v>
      </c>
      <c r="B602" s="117" t="s">
        <v>59</v>
      </c>
      <c r="C602" s="120"/>
      <c r="D602" s="204"/>
      <c r="E602" s="204"/>
      <c r="F602" s="204"/>
    </row>
    <row r="603" spans="1:6" ht="28.5" x14ac:dyDescent="0.25">
      <c r="A603" s="118"/>
      <c r="B603" s="117" t="s">
        <v>60</v>
      </c>
      <c r="C603" s="120" t="s">
        <v>447</v>
      </c>
      <c r="D603" s="204">
        <v>1900</v>
      </c>
      <c r="E603" s="204">
        <v>1.4</v>
      </c>
      <c r="F603" s="204">
        <f t="shared" ref="F603:F609" si="17">D603*E603</f>
        <v>2660</v>
      </c>
    </row>
    <row r="604" spans="1:6" ht="28.5" x14ac:dyDescent="0.25">
      <c r="A604" s="118"/>
      <c r="B604" s="117" t="s">
        <v>61</v>
      </c>
      <c r="C604" s="120" t="s">
        <v>447</v>
      </c>
      <c r="D604" s="204">
        <v>800</v>
      </c>
      <c r="E604" s="204">
        <v>3.07</v>
      </c>
      <c r="F604" s="204">
        <f t="shared" si="17"/>
        <v>2456</v>
      </c>
    </row>
    <row r="605" spans="1:6" ht="59.25" x14ac:dyDescent="0.25">
      <c r="A605" s="118" t="s">
        <v>15</v>
      </c>
      <c r="B605" s="117" t="s">
        <v>449</v>
      </c>
      <c r="C605" s="120" t="s">
        <v>447</v>
      </c>
      <c r="D605" s="204">
        <v>650</v>
      </c>
      <c r="E605" s="204">
        <v>2.23</v>
      </c>
      <c r="F605" s="204">
        <f t="shared" si="17"/>
        <v>1449.5</v>
      </c>
    </row>
    <row r="606" spans="1:6" ht="59.25" x14ac:dyDescent="0.25">
      <c r="A606" s="118"/>
      <c r="B606" s="117" t="s">
        <v>450</v>
      </c>
      <c r="C606" s="120" t="s">
        <v>447</v>
      </c>
      <c r="D606" s="204">
        <v>800</v>
      </c>
      <c r="E606" s="204">
        <v>4.92</v>
      </c>
      <c r="F606" s="204">
        <f t="shared" si="17"/>
        <v>3936</v>
      </c>
    </row>
    <row r="607" spans="1:6" x14ac:dyDescent="0.25">
      <c r="A607" s="209" t="s">
        <v>17</v>
      </c>
      <c r="B607" s="210" t="s">
        <v>81</v>
      </c>
      <c r="C607" s="211" t="s">
        <v>63</v>
      </c>
      <c r="D607" s="204">
        <v>2</v>
      </c>
      <c r="E607" s="204">
        <v>414.09</v>
      </c>
      <c r="F607" s="204">
        <f t="shared" si="17"/>
        <v>828.18</v>
      </c>
    </row>
    <row r="608" spans="1:6" x14ac:dyDescent="0.25">
      <c r="A608" s="118" t="s">
        <v>19</v>
      </c>
      <c r="B608" s="117" t="s">
        <v>62</v>
      </c>
      <c r="C608" s="120" t="s">
        <v>63</v>
      </c>
      <c r="D608" s="204">
        <v>30</v>
      </c>
      <c r="E608" s="204">
        <v>20.7</v>
      </c>
      <c r="F608" s="204">
        <f t="shared" si="17"/>
        <v>621</v>
      </c>
    </row>
    <row r="609" spans="1:6" x14ac:dyDescent="0.25">
      <c r="A609" s="118" t="s">
        <v>21</v>
      </c>
      <c r="B609" s="117" t="s">
        <v>64</v>
      </c>
      <c r="C609" s="120" t="s">
        <v>63</v>
      </c>
      <c r="D609" s="204">
        <v>5</v>
      </c>
      <c r="E609" s="204">
        <v>10.35</v>
      </c>
      <c r="F609" s="204">
        <f t="shared" si="17"/>
        <v>51.75</v>
      </c>
    </row>
    <row r="610" spans="1:6" x14ac:dyDescent="0.25">
      <c r="A610" s="118" t="s">
        <v>23</v>
      </c>
      <c r="B610" s="117" t="s">
        <v>65</v>
      </c>
      <c r="C610" s="120"/>
      <c r="D610" s="204"/>
      <c r="E610" s="204"/>
      <c r="F610" s="204"/>
    </row>
    <row r="611" spans="1:6" x14ac:dyDescent="0.25">
      <c r="A611" s="118"/>
      <c r="B611" s="117" t="s">
        <v>66</v>
      </c>
      <c r="C611" s="120"/>
      <c r="D611" s="204"/>
      <c r="E611" s="204"/>
      <c r="F611" s="204"/>
    </row>
    <row r="612" spans="1:6" ht="17.25" x14ac:dyDescent="0.25">
      <c r="A612" s="118"/>
      <c r="B612" s="117" t="s">
        <v>422</v>
      </c>
      <c r="C612" s="120" t="s">
        <v>447</v>
      </c>
      <c r="D612" s="204">
        <v>12</v>
      </c>
      <c r="E612" s="204">
        <v>75.59</v>
      </c>
      <c r="F612" s="204">
        <f>D612*E612</f>
        <v>907.08</v>
      </c>
    </row>
    <row r="613" spans="1:6" ht="17.25" x14ac:dyDescent="0.25">
      <c r="A613" s="118"/>
      <c r="B613" s="117" t="s">
        <v>67</v>
      </c>
      <c r="C613" s="120" t="s">
        <v>447</v>
      </c>
      <c r="D613" s="204">
        <v>12</v>
      </c>
      <c r="E613" s="204">
        <v>85.43</v>
      </c>
      <c r="F613" s="204">
        <f>D613*E613</f>
        <v>1025.1600000000001</v>
      </c>
    </row>
    <row r="614" spans="1:6" ht="17.25" x14ac:dyDescent="0.25">
      <c r="A614" s="118"/>
      <c r="B614" s="117" t="s">
        <v>68</v>
      </c>
      <c r="C614" s="120" t="s">
        <v>447</v>
      </c>
      <c r="D614" s="204">
        <v>12</v>
      </c>
      <c r="E614" s="204">
        <v>98.28</v>
      </c>
      <c r="F614" s="204">
        <f>D614*E614</f>
        <v>1179.3600000000001</v>
      </c>
    </row>
    <row r="615" spans="1:6" ht="17.25" x14ac:dyDescent="0.25">
      <c r="A615" s="118"/>
      <c r="B615" s="117" t="s">
        <v>441</v>
      </c>
      <c r="C615" s="120" t="s">
        <v>447</v>
      </c>
      <c r="D615" s="204">
        <v>12</v>
      </c>
      <c r="E615" s="204">
        <v>127.76</v>
      </c>
      <c r="F615" s="204">
        <f>D615*E615</f>
        <v>1533.1200000000001</v>
      </c>
    </row>
    <row r="616" spans="1:6" x14ac:dyDescent="0.25">
      <c r="A616" s="118"/>
      <c r="B616" s="117" t="s">
        <v>69</v>
      </c>
      <c r="C616" s="120"/>
      <c r="D616" s="204"/>
      <c r="E616" s="204"/>
      <c r="F616" s="204"/>
    </row>
    <row r="617" spans="1:6" ht="17.25" x14ac:dyDescent="0.25">
      <c r="A617" s="118"/>
      <c r="B617" s="117" t="s">
        <v>422</v>
      </c>
      <c r="C617" s="120" t="s">
        <v>447</v>
      </c>
      <c r="D617" s="204">
        <v>6</v>
      </c>
      <c r="E617" s="204">
        <v>92.43</v>
      </c>
      <c r="F617" s="204">
        <f>D617*E617</f>
        <v>554.58000000000004</v>
      </c>
    </row>
    <row r="618" spans="1:6" ht="17.25" x14ac:dyDescent="0.25">
      <c r="A618" s="118"/>
      <c r="B618" s="117" t="s">
        <v>67</v>
      </c>
      <c r="C618" s="120" t="s">
        <v>447</v>
      </c>
      <c r="D618" s="204">
        <v>6</v>
      </c>
      <c r="E618" s="204">
        <v>102.79</v>
      </c>
      <c r="F618" s="204">
        <f>D618*E618</f>
        <v>616.74</v>
      </c>
    </row>
    <row r="619" spans="1:6" ht="17.25" x14ac:dyDescent="0.25">
      <c r="A619" s="118"/>
      <c r="B619" s="117" t="s">
        <v>68</v>
      </c>
      <c r="C619" s="120" t="s">
        <v>447</v>
      </c>
      <c r="D619" s="204">
        <v>6</v>
      </c>
      <c r="E619" s="204">
        <v>117.83</v>
      </c>
      <c r="F619" s="204">
        <f>D619*E619</f>
        <v>706.98</v>
      </c>
    </row>
    <row r="620" spans="1:6" ht="17.25" x14ac:dyDescent="0.25">
      <c r="A620" s="118"/>
      <c r="B620" s="117" t="s">
        <v>441</v>
      </c>
      <c r="C620" s="120" t="s">
        <v>447</v>
      </c>
      <c r="D620" s="204">
        <v>12</v>
      </c>
      <c r="E620" s="204">
        <v>153.18</v>
      </c>
      <c r="F620" s="204">
        <f>D620*E620</f>
        <v>1838.16</v>
      </c>
    </row>
    <row r="621" spans="1:6" ht="28.5" x14ac:dyDescent="0.25">
      <c r="A621" s="209" t="s">
        <v>28</v>
      </c>
      <c r="B621" s="210" t="s">
        <v>82</v>
      </c>
      <c r="C621" s="211" t="s">
        <v>448</v>
      </c>
      <c r="D621" s="204">
        <v>12</v>
      </c>
      <c r="E621" s="204">
        <v>398.17</v>
      </c>
      <c r="F621" s="204">
        <f>D621*E621</f>
        <v>4778.04</v>
      </c>
    </row>
    <row r="622" spans="1:6" ht="28.5" x14ac:dyDescent="0.25">
      <c r="A622" s="209" t="s">
        <v>79</v>
      </c>
      <c r="B622" s="210" t="s">
        <v>83</v>
      </c>
      <c r="C622" s="211" t="s">
        <v>451</v>
      </c>
      <c r="D622" s="204">
        <v>40</v>
      </c>
      <c r="E622" s="204">
        <v>85.94</v>
      </c>
      <c r="F622" s="204">
        <f t="shared" ref="F622:F623" si="18">D622*E622</f>
        <v>3437.6</v>
      </c>
    </row>
    <row r="623" spans="1:6" ht="28.5" x14ac:dyDescent="0.25">
      <c r="A623" s="209" t="s">
        <v>84</v>
      </c>
      <c r="B623" s="210" t="s">
        <v>85</v>
      </c>
      <c r="C623" s="211" t="s">
        <v>451</v>
      </c>
      <c r="D623" s="204">
        <v>20</v>
      </c>
      <c r="E623" s="204">
        <v>95.56</v>
      </c>
      <c r="F623" s="204">
        <f t="shared" si="18"/>
        <v>1911.2</v>
      </c>
    </row>
    <row r="624" spans="1:6" ht="15.75" thickBot="1" x14ac:dyDescent="0.3">
      <c r="A624" s="118"/>
      <c r="B624" s="205" t="s">
        <v>70</v>
      </c>
      <c r="C624" s="206"/>
      <c r="D624" s="207"/>
      <c r="E624" s="207"/>
      <c r="F624" s="207">
        <f>SUM(F603:F623)</f>
        <v>30490.450000000004</v>
      </c>
    </row>
    <row r="625" spans="1:6" ht="15.75" thickTop="1" x14ac:dyDescent="0.25">
      <c r="A625" s="215"/>
      <c r="B625" s="216"/>
      <c r="C625" s="120"/>
      <c r="D625" s="199"/>
      <c r="E625" s="199"/>
      <c r="F625" s="199"/>
    </row>
    <row r="626" spans="1:6" x14ac:dyDescent="0.25">
      <c r="A626" s="200" t="s">
        <v>71</v>
      </c>
      <c r="B626" s="298" t="s">
        <v>72</v>
      </c>
      <c r="C626" s="298"/>
      <c r="D626" s="298"/>
      <c r="E626" s="214"/>
      <c r="F626" s="214"/>
    </row>
    <row r="627" spans="1:6" ht="17.25" x14ac:dyDescent="0.25">
      <c r="A627" s="118" t="s">
        <v>11</v>
      </c>
      <c r="B627" s="117" t="s">
        <v>73</v>
      </c>
      <c r="C627" s="120" t="s">
        <v>442</v>
      </c>
      <c r="D627" s="204">
        <v>2000</v>
      </c>
      <c r="E627" s="204">
        <v>0.06</v>
      </c>
      <c r="F627" s="204">
        <f>D627*E627</f>
        <v>120</v>
      </c>
    </row>
    <row r="628" spans="1:6" ht="42.75" x14ac:dyDescent="0.25">
      <c r="A628" s="118" t="s">
        <v>15</v>
      </c>
      <c r="B628" s="117" t="s">
        <v>74</v>
      </c>
      <c r="C628" s="120" t="s">
        <v>452</v>
      </c>
      <c r="D628" s="204">
        <v>1000</v>
      </c>
      <c r="E628" s="204">
        <v>54.05</v>
      </c>
      <c r="F628" s="204">
        <f>D628*E628</f>
        <v>54050</v>
      </c>
    </row>
    <row r="629" spans="1:6" ht="42.75" x14ac:dyDescent="0.25">
      <c r="A629" s="118" t="s">
        <v>17</v>
      </c>
      <c r="B629" s="117" t="s">
        <v>75</v>
      </c>
      <c r="C629" s="120" t="s">
        <v>452</v>
      </c>
      <c r="D629" s="204">
        <v>950</v>
      </c>
      <c r="E629" s="204">
        <v>56.55</v>
      </c>
      <c r="F629" s="204">
        <f>D629*E629</f>
        <v>53722.5</v>
      </c>
    </row>
    <row r="630" spans="1:6" x14ac:dyDescent="0.25">
      <c r="A630" s="118" t="s">
        <v>19</v>
      </c>
      <c r="B630" s="117" t="s">
        <v>76</v>
      </c>
      <c r="C630" s="120" t="s">
        <v>13</v>
      </c>
      <c r="D630" s="204">
        <v>130</v>
      </c>
      <c r="E630" s="204">
        <v>15.73</v>
      </c>
      <c r="F630" s="204">
        <f>D630*E630</f>
        <v>2044.9</v>
      </c>
    </row>
    <row r="631" spans="1:6" ht="15.75" thickBot="1" x14ac:dyDescent="0.3">
      <c r="A631" s="118"/>
      <c r="B631" s="205" t="s">
        <v>77</v>
      </c>
      <c r="C631" s="206"/>
      <c r="D631" s="218"/>
      <c r="E631" s="218"/>
      <c r="F631" s="218">
        <f>SUM(F627:F630)</f>
        <v>109937.4</v>
      </c>
    </row>
    <row r="632" spans="1:6" ht="15.75" thickTop="1" x14ac:dyDescent="0.25">
      <c r="A632" s="118"/>
      <c r="B632" s="219"/>
      <c r="C632" s="220"/>
      <c r="D632" s="203"/>
      <c r="E632" s="203"/>
      <c r="F632" s="203"/>
    </row>
    <row r="633" spans="1:6" x14ac:dyDescent="0.25">
      <c r="A633" s="119" t="s">
        <v>459</v>
      </c>
      <c r="B633" s="219" t="s">
        <v>460</v>
      </c>
      <c r="C633" s="220"/>
      <c r="D633" s="203"/>
      <c r="E633" s="203"/>
      <c r="F633" s="203"/>
    </row>
    <row r="634" spans="1:6" x14ac:dyDescent="0.25">
      <c r="A634" s="118" t="s">
        <v>11</v>
      </c>
      <c r="B634" s="117" t="s">
        <v>461</v>
      </c>
      <c r="C634" s="120" t="s">
        <v>457</v>
      </c>
      <c r="D634" s="201">
        <v>1</v>
      </c>
      <c r="E634" s="201">
        <v>6622.55</v>
      </c>
      <c r="F634" s="201">
        <f>+D634*E634</f>
        <v>6622.55</v>
      </c>
    </row>
    <row r="635" spans="1:6" ht="15.75" thickBot="1" x14ac:dyDescent="0.3">
      <c r="A635" s="118"/>
      <c r="B635" s="205" t="s">
        <v>516</v>
      </c>
      <c r="C635" s="206"/>
      <c r="D635" s="218"/>
      <c r="E635" s="218"/>
      <c r="F635" s="218">
        <f>+SUM(F634:F634)</f>
        <v>6622.55</v>
      </c>
    </row>
    <row r="636" spans="1:6" ht="15.75" thickTop="1" x14ac:dyDescent="0.25">
      <c r="A636" s="118"/>
      <c r="B636" s="219"/>
      <c r="C636" s="220"/>
      <c r="D636" s="203"/>
      <c r="E636" s="203"/>
      <c r="F636" s="203"/>
    </row>
    <row r="637" spans="1:6" ht="18" x14ac:dyDescent="0.25">
      <c r="A637" s="118"/>
      <c r="B637" s="221" t="s">
        <v>86</v>
      </c>
      <c r="C637" s="220"/>
      <c r="D637" s="203"/>
      <c r="E637" s="203"/>
      <c r="F637" s="203"/>
    </row>
    <row r="638" spans="1:6" x14ac:dyDescent="0.25">
      <c r="A638" s="118"/>
      <c r="B638" s="219"/>
      <c r="C638" s="220"/>
      <c r="D638" s="203"/>
      <c r="E638" s="203"/>
      <c r="F638" s="203"/>
    </row>
    <row r="639" spans="1:6" x14ac:dyDescent="0.25">
      <c r="A639" s="200" t="s">
        <v>87</v>
      </c>
      <c r="B639" s="298" t="str">
        <f>B548</f>
        <v>REDOVNO ODRŽAVANJE MAKADAMSKIH CESTA</v>
      </c>
      <c r="C639" s="298"/>
      <c r="D639" s="298"/>
      <c r="E639" s="203"/>
      <c r="F639" s="203">
        <f>F581</f>
        <v>93774.5</v>
      </c>
    </row>
    <row r="640" spans="1:6" x14ac:dyDescent="0.25">
      <c r="A640" s="200" t="s">
        <v>88</v>
      </c>
      <c r="B640" s="298" t="str">
        <f>B583</f>
        <v>REDOVNO ODRŽAVANJE ASFALTIRANIH CESTA</v>
      </c>
      <c r="C640" s="298"/>
      <c r="D640" s="298"/>
      <c r="E640" s="203"/>
      <c r="F640" s="203">
        <f>F599</f>
        <v>64308.700000000004</v>
      </c>
    </row>
    <row r="641" spans="1:8" x14ac:dyDescent="0.25">
      <c r="A641" s="200" t="s">
        <v>89</v>
      </c>
      <c r="B641" s="217" t="str">
        <f>B601</f>
        <v>ODRŽAVANJE OBJEKATA ZA CESTOVNU ODVODNJU</v>
      </c>
      <c r="C641" s="220"/>
      <c r="D641" s="203"/>
      <c r="E641" s="203"/>
      <c r="F641" s="203">
        <f>F624</f>
        <v>30490.450000000004</v>
      </c>
    </row>
    <row r="642" spans="1:8" x14ac:dyDescent="0.25">
      <c r="A642" s="200" t="s">
        <v>71</v>
      </c>
      <c r="B642" s="222" t="str">
        <f>B626</f>
        <v>KOŠNJA TRAVE I SIJEČA RASLINJA UZ PROMETNICE</v>
      </c>
      <c r="C642" s="220"/>
      <c r="D642" s="203"/>
      <c r="E642" s="203"/>
      <c r="F642" s="203">
        <f>F631</f>
        <v>109937.4</v>
      </c>
    </row>
    <row r="643" spans="1:8" x14ac:dyDescent="0.25">
      <c r="A643" s="119" t="s">
        <v>459</v>
      </c>
      <c r="B643" s="219" t="s">
        <v>460</v>
      </c>
      <c r="C643" s="120"/>
      <c r="D643" s="201"/>
      <c r="E643" s="201"/>
      <c r="F643" s="203">
        <f>+F635</f>
        <v>6622.55</v>
      </c>
    </row>
    <row r="644" spans="1:8" ht="15.75" thickBot="1" x14ac:dyDescent="0.3">
      <c r="A644" s="119"/>
      <c r="B644" s="230" t="s">
        <v>78</v>
      </c>
      <c r="C644" s="230"/>
      <c r="D644" s="230"/>
      <c r="E644" s="230"/>
      <c r="F644" s="218">
        <f>SUM(F639:F643)</f>
        <v>305133.60000000003</v>
      </c>
    </row>
    <row r="645" spans="1:8" ht="16.5" thickTop="1" thickBot="1" x14ac:dyDescent="0.3">
      <c r="B645" s="230" t="s">
        <v>93</v>
      </c>
      <c r="C645" s="230"/>
      <c r="D645" s="230"/>
      <c r="E645" s="230"/>
      <c r="F645" s="218">
        <f>+F644*1.25</f>
        <v>381417.00000000006</v>
      </c>
    </row>
    <row r="646" spans="1:8" ht="15.75" thickTop="1" x14ac:dyDescent="0.25">
      <c r="B646" s="33"/>
      <c r="C646" s="33"/>
      <c r="D646" s="33"/>
      <c r="E646" s="33"/>
      <c r="F646" s="32"/>
    </row>
    <row r="648" spans="1:8" ht="15.75" customHeight="1" x14ac:dyDescent="0.25">
      <c r="A648" s="231" t="s">
        <v>404</v>
      </c>
      <c r="B648" s="231"/>
      <c r="C648" s="231"/>
      <c r="D648" s="231"/>
      <c r="E648" s="231"/>
      <c r="F648" s="231"/>
      <c r="G648" s="231"/>
    </row>
    <row r="650" spans="1:8" x14ac:dyDescent="0.25">
      <c r="A650" s="91"/>
      <c r="B650" s="92"/>
      <c r="C650" s="93" t="s">
        <v>397</v>
      </c>
      <c r="D650" s="94" t="s">
        <v>243</v>
      </c>
      <c r="E650" s="94" t="s">
        <v>398</v>
      </c>
      <c r="F650" s="94" t="s">
        <v>399</v>
      </c>
    </row>
    <row r="651" spans="1:8" x14ac:dyDescent="0.25">
      <c r="A651" s="91" t="s">
        <v>101</v>
      </c>
      <c r="B651" s="92" t="s">
        <v>400</v>
      </c>
      <c r="C651" s="93"/>
      <c r="D651" s="94"/>
      <c r="E651" s="94"/>
      <c r="F651" s="94"/>
    </row>
    <row r="652" spans="1:8" x14ac:dyDescent="0.25">
      <c r="A652" s="91" t="s">
        <v>11</v>
      </c>
      <c r="B652" s="92" t="s">
        <v>405</v>
      </c>
      <c r="C652" s="93" t="s">
        <v>63</v>
      </c>
      <c r="D652" s="94">
        <v>1</v>
      </c>
      <c r="E652" s="94">
        <v>2000</v>
      </c>
      <c r="F652" s="94">
        <f>E652*D652</f>
        <v>2000</v>
      </c>
    </row>
    <row r="653" spans="1:8" x14ac:dyDescent="0.25">
      <c r="A653" s="91" t="s">
        <v>15</v>
      </c>
      <c r="B653" s="92" t="s">
        <v>402</v>
      </c>
      <c r="C653" s="93" t="s">
        <v>63</v>
      </c>
      <c r="D653" s="94">
        <v>1</v>
      </c>
      <c r="E653" s="94">
        <v>156000</v>
      </c>
      <c r="F653" s="94">
        <f t="shared" ref="F653:F654" si="19">E653*D653</f>
        <v>156000</v>
      </c>
      <c r="G653" s="95"/>
    </row>
    <row r="654" spans="1:8" x14ac:dyDescent="0.25">
      <c r="A654" s="91" t="s">
        <v>17</v>
      </c>
      <c r="B654" s="92" t="s">
        <v>403</v>
      </c>
      <c r="C654" s="93" t="s">
        <v>63</v>
      </c>
      <c r="D654" s="94">
        <v>1</v>
      </c>
      <c r="E654" s="94">
        <v>10000</v>
      </c>
      <c r="F654" s="94">
        <f t="shared" si="19"/>
        <v>10000</v>
      </c>
      <c r="G654" s="95"/>
      <c r="H654" s="63"/>
    </row>
    <row r="655" spans="1:8" x14ac:dyDescent="0.25">
      <c r="A655" s="91"/>
      <c r="B655" s="96" t="s">
        <v>240</v>
      </c>
      <c r="C655" s="97"/>
      <c r="D655" s="98"/>
      <c r="E655" s="98"/>
      <c r="F655" s="98">
        <f>SUM(F652:F654)</f>
        <v>168000</v>
      </c>
    </row>
    <row r="656" spans="1:8" x14ac:dyDescent="0.25">
      <c r="A656" s="91"/>
      <c r="B656" s="96" t="s">
        <v>241</v>
      </c>
      <c r="C656" s="97"/>
      <c r="D656" s="98"/>
      <c r="E656" s="98"/>
      <c r="F656" s="98">
        <f>F655*1.25</f>
        <v>210000</v>
      </c>
    </row>
    <row r="658" spans="1:7" x14ac:dyDescent="0.25">
      <c r="A658" s="273" t="s">
        <v>406</v>
      </c>
      <c r="B658" s="273"/>
      <c r="C658" s="273"/>
      <c r="D658" s="273"/>
      <c r="E658" s="273"/>
      <c r="F658" s="273"/>
      <c r="G658" s="273"/>
    </row>
    <row r="660" spans="1:7" x14ac:dyDescent="0.25">
      <c r="A660" s="91"/>
      <c r="B660" s="92"/>
      <c r="C660" s="93" t="s">
        <v>397</v>
      </c>
      <c r="D660" s="94" t="s">
        <v>243</v>
      </c>
      <c r="E660" s="94" t="s">
        <v>398</v>
      </c>
      <c r="F660" s="94" t="s">
        <v>399</v>
      </c>
    </row>
    <row r="661" spans="1:7" x14ac:dyDescent="0.25">
      <c r="A661" s="91" t="s">
        <v>401</v>
      </c>
      <c r="B661" s="92" t="s">
        <v>402</v>
      </c>
      <c r="C661" s="93" t="s">
        <v>63</v>
      </c>
      <c r="D661" s="94">
        <v>1</v>
      </c>
      <c r="E661" s="94">
        <v>16000</v>
      </c>
      <c r="F661" s="94">
        <f>D661*E661</f>
        <v>16000</v>
      </c>
    </row>
    <row r="662" spans="1:7" x14ac:dyDescent="0.25">
      <c r="A662" s="91"/>
      <c r="B662" s="92" t="s">
        <v>240</v>
      </c>
      <c r="C662" s="93"/>
      <c r="D662" s="94"/>
      <c r="E662" s="94"/>
      <c r="F662" s="94">
        <f>SUM(F661)</f>
        <v>16000</v>
      </c>
    </row>
    <row r="663" spans="1:7" x14ac:dyDescent="0.25">
      <c r="A663" s="91"/>
      <c r="B663" s="96" t="s">
        <v>241</v>
      </c>
      <c r="C663" s="97"/>
      <c r="D663" s="98"/>
      <c r="E663" s="98"/>
      <c r="F663" s="98">
        <f>F662*1.25</f>
        <v>20000</v>
      </c>
    </row>
    <row r="665" spans="1:7" ht="35.25" customHeight="1" x14ac:dyDescent="0.25">
      <c r="A665" s="244" t="s">
        <v>521</v>
      </c>
      <c r="B665" s="244"/>
      <c r="C665" s="244"/>
      <c r="D665" s="244"/>
      <c r="E665" s="244"/>
      <c r="F665" s="244"/>
      <c r="G665" s="244"/>
    </row>
    <row r="667" spans="1:7" x14ac:dyDescent="0.25">
      <c r="E667" s="245" t="s">
        <v>518</v>
      </c>
      <c r="F667" s="245"/>
    </row>
    <row r="668" spans="1:7" x14ac:dyDescent="0.25">
      <c r="E668" s="245" t="s">
        <v>519</v>
      </c>
      <c r="F668" s="245"/>
    </row>
    <row r="669" spans="1:7" x14ac:dyDescent="0.25">
      <c r="F669" s="10"/>
    </row>
    <row r="670" spans="1:7" x14ac:dyDescent="0.25">
      <c r="E670" s="245" t="s">
        <v>520</v>
      </c>
      <c r="F670" s="245"/>
    </row>
  </sheetData>
  <mergeCells count="118">
    <mergeCell ref="B639:D639"/>
    <mergeCell ref="B640:D640"/>
    <mergeCell ref="A425:E425"/>
    <mergeCell ref="A426:E426"/>
    <mergeCell ref="B546:B547"/>
    <mergeCell ref="D546:D547"/>
    <mergeCell ref="E546:F546"/>
    <mergeCell ref="B548:E548"/>
    <mergeCell ref="B583:D583"/>
    <mergeCell ref="B601:E601"/>
    <mergeCell ref="B626:D626"/>
    <mergeCell ref="B532:E532"/>
    <mergeCell ref="D107:F107"/>
    <mergeCell ref="D120:F120"/>
    <mergeCell ref="D140:F140"/>
    <mergeCell ref="C141:F141"/>
    <mergeCell ref="D159:F159"/>
    <mergeCell ref="B207:D207"/>
    <mergeCell ref="B220:C220"/>
    <mergeCell ref="B224:F224"/>
    <mergeCell ref="D173:F173"/>
    <mergeCell ref="D193:F193"/>
    <mergeCell ref="D197:F197"/>
    <mergeCell ref="B198:C198"/>
    <mergeCell ref="D198:F198"/>
    <mergeCell ref="C202:F202"/>
    <mergeCell ref="B205:G205"/>
    <mergeCell ref="B319:E319"/>
    <mergeCell ref="A322:F322"/>
    <mergeCell ref="B330:F330"/>
    <mergeCell ref="B336:E336"/>
    <mergeCell ref="B338:F338"/>
    <mergeCell ref="B435:G435"/>
    <mergeCell ref="B457:G457"/>
    <mergeCell ref="B469:C469"/>
    <mergeCell ref="A326:G326"/>
    <mergeCell ref="D37:E37"/>
    <mergeCell ref="D39:E39"/>
    <mergeCell ref="D36:E36"/>
    <mergeCell ref="B328:B329"/>
    <mergeCell ref="D328:D329"/>
    <mergeCell ref="C507:D507"/>
    <mergeCell ref="B511:F511"/>
    <mergeCell ref="B520:D520"/>
    <mergeCell ref="B471:G471"/>
    <mergeCell ref="A323:F323"/>
    <mergeCell ref="B33:C33"/>
    <mergeCell ref="A658:G658"/>
    <mergeCell ref="D46:E46"/>
    <mergeCell ref="D45:E45"/>
    <mergeCell ref="A544:G544"/>
    <mergeCell ref="D56:E56"/>
    <mergeCell ref="D55:E55"/>
    <mergeCell ref="D54:E54"/>
    <mergeCell ref="D53:E53"/>
    <mergeCell ref="D52:E52"/>
    <mergeCell ref="D51:E51"/>
    <mergeCell ref="D50:E50"/>
    <mergeCell ref="B60:B61"/>
    <mergeCell ref="F60:G60"/>
    <mergeCell ref="A355:G355"/>
    <mergeCell ref="A431:G431"/>
    <mergeCell ref="B433:B434"/>
    <mergeCell ref="F433:G433"/>
    <mergeCell ref="B478:G478"/>
    <mergeCell ref="A496:G496"/>
    <mergeCell ref="B498:B499"/>
    <mergeCell ref="F498:G498"/>
    <mergeCell ref="B500:F500"/>
    <mergeCell ref="E328:F328"/>
    <mergeCell ref="D29:E29"/>
    <mergeCell ref="B38:C38"/>
    <mergeCell ref="D38:E38"/>
    <mergeCell ref="B36:C36"/>
    <mergeCell ref="B28:C28"/>
    <mergeCell ref="B56:C56"/>
    <mergeCell ref="B55:C55"/>
    <mergeCell ref="B54:C54"/>
    <mergeCell ref="B53:C53"/>
    <mergeCell ref="B52:C52"/>
    <mergeCell ref="B51:C51"/>
    <mergeCell ref="B50:C50"/>
    <mergeCell ref="B49:C49"/>
    <mergeCell ref="B48:C48"/>
    <mergeCell ref="B47:C47"/>
    <mergeCell ref="B46:C46"/>
    <mergeCell ref="B45:C45"/>
    <mergeCell ref="B31:C31"/>
    <mergeCell ref="B30:C30"/>
    <mergeCell ref="B29:C29"/>
    <mergeCell ref="B39:C39"/>
    <mergeCell ref="B37:C37"/>
    <mergeCell ref="B35:C35"/>
    <mergeCell ref="B34:C34"/>
    <mergeCell ref="A665:G665"/>
    <mergeCell ref="E667:F667"/>
    <mergeCell ref="E668:F668"/>
    <mergeCell ref="E670:F670"/>
    <mergeCell ref="A15:G15"/>
    <mergeCell ref="A17:G17"/>
    <mergeCell ref="A20:G20"/>
    <mergeCell ref="A22:G22"/>
    <mergeCell ref="A24:G24"/>
    <mergeCell ref="A26:G26"/>
    <mergeCell ref="A41:G41"/>
    <mergeCell ref="A43:G43"/>
    <mergeCell ref="A58:G58"/>
    <mergeCell ref="B32:C32"/>
    <mergeCell ref="D49:E49"/>
    <mergeCell ref="D48:E48"/>
    <mergeCell ref="D47:E47"/>
    <mergeCell ref="D28:E28"/>
    <mergeCell ref="D35:E35"/>
    <mergeCell ref="D34:E34"/>
    <mergeCell ref="D33:E33"/>
    <mergeCell ref="D32:E32"/>
    <mergeCell ref="D31:E31"/>
    <mergeCell ref="D30:E30"/>
  </mergeCells>
  <phoneticPr fontId="16" type="noConversion"/>
  <pageMargins left="0.7" right="0.7" top="0.75" bottom="0.75" header="0.3" footer="0.3"/>
  <pageSetup paperSize="9" scale="76"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plan 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Niskogradnja-pc</dc:creator>
  <cp:lastModifiedBy>Štefica</cp:lastModifiedBy>
  <cp:lastPrinted>2024-12-04T10:25:56Z</cp:lastPrinted>
  <dcterms:created xsi:type="dcterms:W3CDTF">2020-12-03T07:09:43Z</dcterms:created>
  <dcterms:modified xsi:type="dcterms:W3CDTF">2024-12-12T13:54:32Z</dcterms:modified>
</cp:coreProperties>
</file>